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9360" windowHeight="5400" firstSheet="1" activeTab="1"/>
  </bookViews>
  <sheets>
    <sheet name="Leht3" sheetId="1" r:id="rId1"/>
    <sheet name="tõenäosusteooria" sheetId="2" r:id="rId2"/>
    <sheet name="Leht2" sheetId="3" r:id="rId3"/>
    <sheet name="Andmebaas" sheetId="4" r:id="rId4"/>
    <sheet name="Ülesanded" sheetId="5" r:id="rId5"/>
    <sheet name="R iseärasused" sheetId="6" r:id="rId6"/>
  </sheets>
  <externalReferences>
    <externalReference r:id="rId9"/>
  </externalReferences>
  <definedNames>
    <definedName name="_xlnm._FilterDatabase" localSheetId="3" hidden="1">'Andmebaas'!$A$1:$G$245</definedName>
  </definedNames>
  <calcPr fullCalcOnLoad="1"/>
</workbook>
</file>

<file path=xl/comments2.xml><?xml version="1.0" encoding="utf-8"?>
<comments xmlns="http://schemas.openxmlformats.org/spreadsheetml/2006/main">
  <authors>
    <author>etungel</author>
  </authors>
  <commentList>
    <comment ref="B22" authorId="0">
      <text>
        <r>
          <rPr>
            <b/>
            <sz val="8"/>
            <rFont val="Tahoma"/>
            <family val="2"/>
          </rPr>
          <t xml:space="preserve">vt. õlivahetuse ülesanne, tagurpidi, st leian vahemiku 0 kuni x, mis realiseerub  tõenäosusega 0.93319
</t>
        </r>
      </text>
    </comment>
  </commentList>
</comments>
</file>

<file path=xl/sharedStrings.xml><?xml version="1.0" encoding="utf-8"?>
<sst xmlns="http://schemas.openxmlformats.org/spreadsheetml/2006/main" count="211" uniqueCount="192">
  <si>
    <t>Põhitulu</t>
  </si>
  <si>
    <t>Lisatulu</t>
  </si>
  <si>
    <t>Filiaal</t>
  </si>
  <si>
    <t>Sugu</t>
  </si>
  <si>
    <t>Reiting</t>
  </si>
  <si>
    <t>kogutulu</t>
  </si>
  <si>
    <t>Mean</t>
  </si>
  <si>
    <t>Standard Error</t>
  </si>
  <si>
    <t>Median</t>
  </si>
  <si>
    <t>Mode</t>
  </si>
  <si>
    <t>Standard Deviation</t>
  </si>
  <si>
    <t>Sample Variance</t>
  </si>
  <si>
    <t>Kurtosis</t>
  </si>
  <si>
    <t>Skewness</t>
  </si>
  <si>
    <t>Range</t>
  </si>
  <si>
    <t>Minimum</t>
  </si>
  <si>
    <t>Maximum</t>
  </si>
  <si>
    <t>Sum</t>
  </si>
  <si>
    <t>Count</t>
  </si>
  <si>
    <t>Confidence Level(95,0%)</t>
  </si>
  <si>
    <t>Keskmine väärtus</t>
  </si>
  <si>
    <t>Mediaan</t>
  </si>
  <si>
    <t>Mood</t>
  </si>
  <si>
    <t>Standardhälve</t>
  </si>
  <si>
    <t>Dispersioon</t>
  </si>
  <si>
    <t>Miinimum</t>
  </si>
  <si>
    <t>Maksimum</t>
  </si>
  <si>
    <t>Summa</t>
  </si>
  <si>
    <t>Vastanute arv, ka: valimimaht</t>
  </si>
  <si>
    <t>Standardviga (standardhälve/ruutjuur n)</t>
  </si>
  <si>
    <t>Largest(10)</t>
  </si>
  <si>
    <t>Smallest(10)</t>
  </si>
  <si>
    <t>Asümmeetriakordaja (erineb 0-st seega pole sümmeetriline)</t>
  </si>
  <si>
    <t>Haare e. variatsiooniulatus (max-min)</t>
  </si>
  <si>
    <t>Ekstsess (ekstsessikordaja on negatiivne, seega on tunnuse jaotuskõver väiksema järsakusastmega kui etalonjaotus normaaljaotus, erinevus ei ole siiski suur, sest kordaja on nullilähedane)</t>
  </si>
  <si>
    <t>suuruselt 10-s</t>
  </si>
  <si>
    <t>altpoolt 10-nes</t>
  </si>
  <si>
    <t>variatsioonikordaja</t>
  </si>
  <si>
    <t>Keskväärtuse usalduspiirid on 8,91319-0,47549 kuni 8,91319+0,47549</t>
  </si>
  <si>
    <t>St tõenäosusega 0.95 kogu üldkogumi keskmine palk jääb nendesse piiridesse</t>
  </si>
  <si>
    <t>annab keskväärtusele vahemikhinnangu tõenäosusega 0.95 (eeldusel, et on tegu normaaljaotusega)</t>
  </si>
  <si>
    <t>VALIK</t>
  </si>
  <si>
    <t>Tools-&gt;Data Analysis_&gt;Descriptive Statistics</t>
  </si>
  <si>
    <t>Ülesanded:</t>
  </si>
  <si>
    <t>Vanus</t>
  </si>
  <si>
    <t xml:space="preserve">Turundusjuht soovis uurida, kas klientide hinnagud toodetele A ja B on seotud. Selleks palus ta kahes vanusegrupis klientidel hinnata tooteid. </t>
  </si>
  <si>
    <t>Tulemused</t>
  </si>
  <si>
    <t>Toode 1</t>
  </si>
  <si>
    <t>Toode 2</t>
  </si>
  <si>
    <t>keskmine</t>
  </si>
  <si>
    <t>st.hälve</t>
  </si>
  <si>
    <t>toode 1</t>
  </si>
  <si>
    <t>toode 2</t>
  </si>
  <si>
    <t>vanus</t>
  </si>
  <si>
    <t xml:space="preserve">Kuna väärtusi on vähe, siis kvartiilid sisulist mõtet ei oma. </t>
  </si>
  <si>
    <t>Korrelatsioonikordaja kohaselt on tegemist tugeva kasvava seosega, aga hajuvusdiagramm ei kinnita seda. Diagrammil on andmed koondunud 2 gruppi, kusjuures gruppide siseselt punktid ei sarnane tõusvale pilvele. Uurime korrelatsiooni vanusegruppide vahel eraldi.</t>
  </si>
  <si>
    <t>19-aastased</t>
  </si>
  <si>
    <t>35-aastased</t>
  </si>
  <si>
    <t>Keskmise tugevusega kahanev seos, st. kliendid, kes hindasid kõrgelt ühte toodet, hindasid teist toodet madalalt.</t>
  </si>
  <si>
    <t>35-aastased ilma erindita</t>
  </si>
  <si>
    <t>KOKKU-VÕTE</t>
  </si>
  <si>
    <t>Seose hindamiseks peaks uurima rohkem ja ka teistest vanustest kliente.</t>
  </si>
  <si>
    <t>Sel juhul on tegemist keskmise tugevusega kasvava seosega. Kliendid kes hindavad kõrgelt toodet 1, hindavad kõrgelt ka toodet 2.</t>
  </si>
  <si>
    <t>r=</t>
  </si>
  <si>
    <t>Seost tunnuste vahel korrlatsioonikordaja järgi ei ole, kuid hajuvusdiagrammilt näeme, et andmete hulgas on üks erind, klient kes hindas toodet 1 väga madalalt ja toodet 2 väga kõrgelt (punasega märgistatud). Jätame selle kliendi oma andmetest välja.</t>
  </si>
  <si>
    <t>Toodete keskmised hinnangud on samad, vastavalt 56 ja 55 palli, kuid toode 2 hinnangute hajuvus on 3 korda suurem kui toote 1 hajuvus. Samas on mõlemad st.hälbed väga väikesed ehk klientide hinnangud toodetele väga sarnased. Keskmine vanus on 27 aastat, vanuse hajuvus on samuti väike, 8 aastat.</t>
  </si>
  <si>
    <t>Normaaljaotus</t>
  </si>
  <si>
    <t>Eeldame, et õlivahetusperiood on normaaljaotusega keskväärtusega 9000 ja standardhälbega 4000</t>
  </si>
  <si>
    <t>Arvutame tõenäosuse et õlivahetusperiood &lt; 15000.</t>
  </si>
  <si>
    <t>Tõenäosus, et vahetusperiood suurem kui 15000=1-P(väiksem 15000)</t>
  </si>
  <si>
    <t>Binoomjaotus</t>
  </si>
  <si>
    <t>Arvutifirma hooldab 5000 arvutit</t>
  </si>
  <si>
    <t>Tõenäosus, et üks kindel arvuti tuleb nädala jooksul hooldusse on 0.01</t>
  </si>
  <si>
    <t>Leida tõenäosus, et hooldusse tuleb täpselt 50 arvutit</t>
  </si>
  <si>
    <t>normaaljaotuse kaudu</t>
  </si>
  <si>
    <t>Leida tõenäosus, et kuni 50 (kaasaarvatud)</t>
  </si>
  <si>
    <t>kumulatiivsus=1</t>
  </si>
  <si>
    <t>(kui puudub valik Data Analysis, siis seda saab lisada Add-Ins või eesti keele korral lisandmoodulid alt)</t>
  </si>
  <si>
    <t>funktsioon NORMDIST</t>
  </si>
  <si>
    <t>funktsioon BINOMDIST</t>
  </si>
  <si>
    <t>parameetrite järjekord: argument (ehk mitu korda sündmuse toimumist meid huvitab), katsete arv (n),</t>
  </si>
  <si>
    <t xml:space="preserve"> sündmuse toimumise tõenäosus ühel katsel (p) ja 0/1 (ehk kas täpselt või tõenäosus kuni selle väärtuseni)</t>
  </si>
  <si>
    <t>kumulatiivsus=0 (sest täpselt 50)</t>
  </si>
  <si>
    <t>Statistika ülesannetes kasutasime normaaljaotuse tabeleid ka vastupidi, siin on normaaljaotuse jaotusfunktsiooni pöördfunktsioon</t>
  </si>
  <si>
    <t>NORMINV</t>
  </si>
  <si>
    <t>parameetrite järjekord: argument, keskväärtus, standardhälve  ja 0/1 (kui tihedusfunktsioon, siis 0, jaotusfunktsioon, siis 1, meie tahame viimast)</t>
  </si>
  <si>
    <t>Tööstaaz</t>
  </si>
  <si>
    <t>1. Kui suur on valimimaht?</t>
  </si>
  <si>
    <t>2. Leia tunnustele keskmised ja standardhälbed, kommenteeri.</t>
  </si>
  <si>
    <t>3. Hinda (kirjelda, selgita) esimese ja teise testi vahelist seost (suund, tugevus).</t>
  </si>
  <si>
    <t>Leia kahe toote hinnangute korrelatsioonikordaja:</t>
  </si>
  <si>
    <t>Ülesanded</t>
  </si>
  <si>
    <t>Ül. 1. X piirkonnas hukkus õnnetuses aasta jooksul 123 inimest. Oletades, et hukkunute arv päevas on Poissoni jaotusega juhuslik suurus, leida</t>
  </si>
  <si>
    <t>b) tõenäosus, et juhuslikul päeval hukkus 1 inimene;</t>
  </si>
  <si>
    <t>c) tõenäosus, et juhuslikul päeval hukkus vähemalt 2 inimest.</t>
  </si>
  <si>
    <t>Leida a) p(x&gt;680); b) p(650&lt;x&lt;680).</t>
  </si>
  <si>
    <t>a) tõenäosus, et juhuslikul päeval hukkus 0 inimest;</t>
  </si>
  <si>
    <t>lambda</t>
  </si>
  <si>
    <t>P X=0</t>
  </si>
  <si>
    <t>P X=1</t>
  </si>
  <si>
    <t>P X=2</t>
  </si>
  <si>
    <t xml:space="preserve">täpselt </t>
  </si>
  <si>
    <t>kuni</t>
  </si>
  <si>
    <t>p(x&gt;680)</t>
  </si>
  <si>
    <t>p(650&lt;x&lt;680)</t>
  </si>
  <si>
    <t>a) 0 defektiga toodet</t>
  </si>
  <si>
    <t>b) 1 defektiga toode</t>
  </si>
  <si>
    <t>c) 2 defektiga toodet</t>
  </si>
  <si>
    <t>Kui suur on tõenäosus, et viimasest 50-st külastajast mitte üle 10 otsustasid midagi osta?</t>
  </si>
  <si>
    <t>Leida, kui suure tõenäosusega</t>
  </si>
  <si>
    <t>a) on kõik 6 mehed;</t>
  </si>
  <si>
    <t>b) pooled väljavalitutest on mehed;</t>
  </si>
  <si>
    <t>c) naisi on alla poole</t>
  </si>
  <si>
    <t>Klient valis 200 väljapakutud aktsia hulgast juhuslikult 4 aktsiat. Kui suure tõenäosusega vähemalt 2 valitud aktsiat annavad järgmise aasta jooksul tulu?</t>
  </si>
  <si>
    <t>Ül. 2. Kaubamajja sisenevate ostjate keskmine arv minutis on 3,4. Eeldades, et sisenejate arv allub Poissoni jaotusele, leida tõenäosus, et</t>
  </si>
  <si>
    <t>a) minuti jooksul ei sisene ühtki külastajat;</t>
  </si>
  <si>
    <t>b) minuti jooksul siseneb täpselt üks külastaja;</t>
  </si>
  <si>
    <t>c) minuti jooksul siseneb kaks või rohkem külastajat;</t>
  </si>
  <si>
    <t>d) üks või rohkem külastajat siseneb 30 sekundi jooksul.</t>
  </si>
  <si>
    <t>pool lambdat</t>
  </si>
  <si>
    <t>Ül. 3. Olgu WWW serveri poole tehtavate päringute arv keskmiselt 5 päringut minutis. Leida tõenäosus, et</t>
  </si>
  <si>
    <t>a) minutis ei tule ühtegi päringut;</t>
  </si>
  <si>
    <t>b) kahe minuti jooksul tehakse vähemalt 8 päringut.</t>
  </si>
  <si>
    <t>Ül. 4. Teatud tüüpi kaablil on keskmiselt 7 defekti 100m kohta. Leida tõenäosus, et 20m kohta pole ühtegi defekti.</t>
  </si>
  <si>
    <t>Ül. 5. Vaadeldaval marsruudil sõidab kuus 120 rongi ja keskmiselt on rongis 1 piletita reisija. Marsruudil töötavad 3 kontrolöri, kelle kuupalk on 5000kr.</t>
  </si>
  <si>
    <t>Summaarsed kulud tööjõule sisaldavad ka sotsiaal- ja ravikindlustusmaksu, mis on 33% palgast.</t>
  </si>
  <si>
    <t>Kas kontrolöride töö tasub ära, kui trahv piletita sõidu eest on 300kr?</t>
  </si>
  <si>
    <t xml:space="preserve">Ül. 6. Olgu defekti esinemise tõenäosus 0,2. Valime suvaliselt välja 10 toodet. Kui suur on tõenäosus, et nende 10 hulgas on </t>
  </si>
  <si>
    <t xml:space="preserve">Ül. 7. Tõenäosus, et internetipoe Online CD veebilehe külastaja sooritab ostu, on 0,15. Eeldame, et iga külastaja teeb ostuotsuse sõltumatult ülejäänutest. </t>
  </si>
  <si>
    <t>Ül. 8. Kinopubliku analüüs on näidanud, et kinokülastajatest on 60% mehed ja 40% naised. Vaatajate hulgast valitakse juhuslikult välja 6 inimest.</t>
  </si>
  <si>
    <t xml:space="preserve">Ül. 9. Finantsanalüütiku arvamuse põhjal 60% tema poolt välja pakutud aktsiatest annavad järgmise aasta jooksul tulu. </t>
  </si>
  <si>
    <t xml:space="preserve">Ül. 10. Normaaljaotusega juhusliku suuruse keskväärtus on 670g ja dispersioon 100g2. </t>
  </si>
  <si>
    <t xml:space="preserve">Ül. 11. Registreeriti 10 telefonikõne pikkus sekundites. Seejärel leiti kogumi aritmeetiline keskmine 85,29 ja standardhälve 33,44. </t>
  </si>
  <si>
    <t>Kui suure tõenäosusega</t>
  </si>
  <si>
    <t>Ül. 12. Ajavahemikul 20.06.96 - 20.11.96 oli Forekspanga aktsia keskmine tulumäär 0,035% standardhälbega 0,950%.</t>
  </si>
  <si>
    <t>Eeldades, et tulumäär allub normaaljaotusele, leida, kui suure tõenäosusega ületab Forekspanga tulumäär 1%?</t>
  </si>
  <si>
    <t>Ül. 13. Keskmiselt sõidab auto nädalas läbi 800 km standardhälbega 90 km. Leida tõenäosus, et auto sõidab nädalas läbi 900 - 1000 km.</t>
  </si>
  <si>
    <t>a) jääb juhusliku telefonikõne pikkus alla 50 s;</t>
  </si>
  <si>
    <t>b) jääb juhusliku telefonikõne pikkus 50 s ja 150 s vahele?</t>
  </si>
  <si>
    <t>Ül. 14. Aktsia oodatav keskmine tulumäär on 15% ja standardhälve 5,25%. Eeldades, et aktsia tulumäär allub normaaljaotusele, leida tulumäära vahemik, mille tõenäosus oleks 0,7.</t>
  </si>
  <si>
    <t>Leida juustupartii säilitusaine keskmise kontsentratsiooni usalduspiirid usaldusnivooga 95%.</t>
  </si>
  <si>
    <t>dispersioon</t>
  </si>
  <si>
    <t>sagedustabel</t>
  </si>
  <si>
    <t>keskm.kasv</t>
  </si>
  <si>
    <t>Leida iga aasta kasvuindeks ja keskmine kasv vaadeldud perioodil.</t>
  </si>
  <si>
    <t>Ül. 15. Labor mõõtis 35 proovis teatud säilitusaine sisaldust juustus ja sai keskmiseks 30, standardhälbega 4.</t>
  </si>
  <si>
    <t xml:space="preserve">Ül. 16. Uuriti, kui palju kulutatakse leiva- ja saiatoodete ostmiseks kuus ühe inimese kohta. </t>
  </si>
  <si>
    <t>Küsitleti 50 ostjat, valimi keskväärtuseks saadi 71,07 kr standardhälbega 29,42 kr.</t>
  </si>
  <si>
    <t>Leida usaldusvahemiku laius 95% usaldatavuse jaoks.</t>
  </si>
  <si>
    <t>Vahemiku laius on 8.2.</t>
  </si>
  <si>
    <t xml:space="preserve">Ül. 17. Müügiagendi müügitehingute hulgast juhuslikult välja valitud 50 tehingu väärtuse keskmine oli 1430 kr standardhälbega 320 kr. </t>
  </si>
  <si>
    <t>Leida keskmine müügitehingu suurus</t>
  </si>
  <si>
    <t>a) usaldatavusega 0.90</t>
  </si>
  <si>
    <t>b) usaldatavusega 0.99</t>
  </si>
  <si>
    <t xml:space="preserve">Ül. 18. 100 ostja küsitlemisel selgus, et keskmiselt kaupadele kulutatav summa on 150 kr standardhälbega 75 kr. </t>
  </si>
  <si>
    <t>Leida keskmine kulu kaupadele usaldatavusega 0.95.</t>
  </si>
  <si>
    <t>Leida 99% usalduspiirid tuumajaama toetusele.</t>
  </si>
  <si>
    <t>Leida hinnangule 95% usalduspiirid.</t>
  </si>
  <si>
    <t>Ül. 19. Istutati 500 puud ja 385 neist läks kasvama. Leia 99% usalduspiirid puude kasvamahakkamisele.</t>
  </si>
  <si>
    <t>Ül. 20. Küsitleti 100 inimest ja neist 54 toetas uue tuumaelektrijaama ehitust.</t>
  </si>
  <si>
    <t>Ül. 21. 160 ostja küsitlemisel selgus, et nendest 20 pidasid toote hinda liiga kõrgeks.</t>
  </si>
  <si>
    <t xml:space="preserve">Ül. 22. Kasutades andmetabeli lõpust 60 inimese põhitulu, leida keskmine, dispersioon, standardhälve ja koostada sagedustabel. </t>
  </si>
  <si>
    <t>Ül. 23. Arvestades, et ehitushinnaindeks (tööjõud) on järgmine:</t>
  </si>
  <si>
    <t>Seos põhitulu ja lisatulu vahel</t>
  </si>
  <si>
    <t>Pearsoni korrelatsioonikordaja saame funktsiooniga CORREL</t>
  </si>
  <si>
    <t>ehk valitseb tugev positiivne (st ühe tunnuse kasv viitab ka teise tunnuse kasvule) korrelatsioon</t>
  </si>
  <si>
    <t>Seos tööstaazi ja põhitulu vahel</t>
  </si>
  <si>
    <t>seos puudub</t>
  </si>
  <si>
    <t>Seos tööstaazi ja lisatulu vahel</t>
  </si>
  <si>
    <t>seos väga nõrk</t>
  </si>
  <si>
    <t>Joonestame hajuvusdiagrammi</t>
  </si>
  <si>
    <t>Joone nimi (ingl k) Trendline, et näitaks ka valemit ja R ruudu väärtust tuleb valida lipikult Options(suvandid)</t>
  </si>
  <si>
    <t>ja Kuva/Display võrrand/equation ning kuva R ruut</t>
  </si>
  <si>
    <t>Column1</t>
  </si>
  <si>
    <t>Largest(5)</t>
  </si>
  <si>
    <t>Smallest(5)</t>
  </si>
  <si>
    <t>Keskväärtus</t>
  </si>
  <si>
    <t>standardviga, seda suurust me ei käsitlenud</t>
  </si>
  <si>
    <t>mediaan</t>
  </si>
  <si>
    <t>mood</t>
  </si>
  <si>
    <t>standardhälve</t>
  </si>
  <si>
    <t>Ekstsess näitab järskust võrreldes standard normaaljaotusega</t>
  </si>
  <si>
    <t>Asümmeetriakordaja, kui pos siis keskmisest väiksemaid väärtusi on rohkem</t>
  </si>
  <si>
    <t>Ulatus= MAX-MIN</t>
  </si>
  <si>
    <t>loendur</t>
  </si>
  <si>
    <t>suuruselt 5.-s</t>
  </si>
  <si>
    <t>väiksuselt 5.-s</t>
  </si>
  <si>
    <t>95% usalduspiirid keskväärtusele (enne epsilon), st kogu üldkogumi keskmine jääb vahemikku 5.49-0.32 kuni 5.49+0.32</t>
  </si>
  <si>
    <t>AVERAGE</t>
  </si>
  <si>
    <t>VAR</t>
  </si>
  <si>
    <t>STDEV</t>
  </si>
  <si>
    <t>GEOMEAN</t>
  </si>
</sst>
</file>

<file path=xl/styles.xml><?xml version="1.0" encoding="utf-8"?>
<styleSheet xmlns="http://schemas.openxmlformats.org/spreadsheetml/2006/main">
  <numFmts count="47">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00"/>
    <numFmt numFmtId="181" formatCode="0.00000"/>
    <numFmt numFmtId="182" formatCode="0.0000"/>
    <numFmt numFmtId="183" formatCode="0.000"/>
    <numFmt numFmtId="184" formatCode="0.0"/>
    <numFmt numFmtId="185" formatCode="0.00000000"/>
    <numFmt numFmtId="186" formatCode="0.0000000"/>
    <numFmt numFmtId="187" formatCode=".00%"/>
    <numFmt numFmtId="188" formatCode="&quot;Jah&quot;;&quot;Jah&quot;;&quot;Ei&quot;"/>
    <numFmt numFmtId="189" formatCode="&quot;Tõene&quot;;&quot;Tõene&quot;;&quot;Väär&quot;"/>
    <numFmt numFmtId="190" formatCode="&quot;Sees&quot;;&quot;Sees&quot;;&quot;Väljas&quot;"/>
    <numFmt numFmtId="191" formatCode="0.0%"/>
    <numFmt numFmtId="192" formatCode="0.000%"/>
    <numFmt numFmtId="193" formatCode="0.0000%"/>
    <numFmt numFmtId="194" formatCode="0.00000%"/>
    <numFmt numFmtId="195" formatCode="0.0000000000"/>
    <numFmt numFmtId="196" formatCode="0.000000000"/>
    <numFmt numFmtId="197" formatCode="&quot;Yes&quot;;&quot;Yes&quot;;&quot;No&quot;"/>
    <numFmt numFmtId="198" formatCode="&quot;True&quot;;&quot;True&quot;;&quot;False&quot;"/>
    <numFmt numFmtId="199" formatCode="&quot;On&quot;;&quot;On&quot;;&quot;Off&quot;"/>
    <numFmt numFmtId="200" formatCode="[$€-2]\ #,##0.00_);[Red]\([$€-2]\ #,##0.00\)"/>
    <numFmt numFmtId="201" formatCode="0.00000000000"/>
    <numFmt numFmtId="202" formatCode="[$-425]d\.\ mmmm\ yyyy&quot;. a.&quot;"/>
  </numFmts>
  <fonts count="61">
    <font>
      <sz val="10"/>
      <name val="Arial"/>
      <family val="0"/>
    </font>
    <font>
      <b/>
      <sz val="10"/>
      <name val="Arial"/>
      <family val="0"/>
    </font>
    <font>
      <i/>
      <sz val="10"/>
      <name val="Arial"/>
      <family val="0"/>
    </font>
    <font>
      <b/>
      <i/>
      <sz val="10"/>
      <name val="Arial"/>
      <family val="0"/>
    </font>
    <font>
      <sz val="10"/>
      <name val="Times New Roman Baltic"/>
      <family val="1"/>
    </font>
    <font>
      <b/>
      <sz val="10"/>
      <name val="Times New Roman Baltic"/>
      <family val="0"/>
    </font>
    <font>
      <u val="single"/>
      <sz val="10"/>
      <color indexed="12"/>
      <name val="Arial"/>
      <family val="2"/>
    </font>
    <font>
      <u val="single"/>
      <sz val="10"/>
      <color indexed="36"/>
      <name val="Arial"/>
      <family val="2"/>
    </font>
    <font>
      <sz val="11"/>
      <name val="Times New Roman Baltic"/>
      <family val="1"/>
    </font>
    <font>
      <b/>
      <sz val="8"/>
      <name val="Times New Roman Baltic"/>
      <family val="1"/>
    </font>
    <font>
      <sz val="14"/>
      <name val="Arial"/>
      <family val="2"/>
    </font>
    <font>
      <b/>
      <sz val="20"/>
      <name val="Arial"/>
      <family val="2"/>
    </font>
    <font>
      <sz val="16"/>
      <name val="Arial"/>
      <family val="2"/>
    </font>
    <font>
      <b/>
      <sz val="8"/>
      <name val="Tahoma"/>
      <family val="2"/>
    </font>
    <font>
      <b/>
      <sz val="12"/>
      <name val="Arial"/>
      <family val="2"/>
    </font>
    <font>
      <sz val="12"/>
      <name val="Arial"/>
      <family val="2"/>
    </font>
    <font>
      <b/>
      <sz val="14"/>
      <name val="Arial"/>
      <family val="2"/>
    </font>
    <font>
      <b/>
      <sz val="10"/>
      <color indexed="10"/>
      <name val="Arial"/>
      <family val="2"/>
    </font>
    <font>
      <sz val="8"/>
      <name val="Arial"/>
      <family val="2"/>
    </font>
    <font>
      <sz val="11"/>
      <color indexed="8"/>
      <name val="Calibri"/>
      <family val="2"/>
    </font>
    <font>
      <sz val="11"/>
      <color indexed="9"/>
      <name val="Calibri"/>
      <family val="2"/>
    </font>
    <font>
      <b/>
      <sz val="11"/>
      <color indexed="10"/>
      <name val="Calibri"/>
      <family val="2"/>
    </font>
    <font>
      <sz val="11"/>
      <color indexed="20"/>
      <name val="Calibri"/>
      <family val="2"/>
    </font>
    <font>
      <sz val="11"/>
      <color indexed="17"/>
      <name val="Calibri"/>
      <family val="2"/>
    </font>
    <font>
      <sz val="11"/>
      <color indexed="10"/>
      <name val="Calibri"/>
      <family val="2"/>
    </font>
    <font>
      <b/>
      <sz val="11"/>
      <color indexed="8"/>
      <name val="Calibri"/>
      <family val="2"/>
    </font>
    <font>
      <b/>
      <sz val="11"/>
      <color indexed="9"/>
      <name val="Calibri"/>
      <family val="2"/>
    </font>
    <font>
      <sz val="11"/>
      <color indexed="19"/>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i/>
      <sz val="11"/>
      <color indexed="23"/>
      <name val="Calibri"/>
      <family val="2"/>
    </font>
    <font>
      <sz val="11"/>
      <color indexed="62"/>
      <name val="Calibri"/>
      <family val="2"/>
    </font>
    <font>
      <b/>
      <sz val="11"/>
      <color indexed="63"/>
      <name val="Calibri"/>
      <family val="2"/>
    </font>
    <font>
      <sz val="8"/>
      <name val="Tahoma"/>
      <family val="2"/>
    </font>
    <font>
      <sz val="12"/>
      <color indexed="8"/>
      <name val="Times New Roman Baltic"/>
      <family val="0"/>
    </font>
    <font>
      <b/>
      <sz val="14"/>
      <color indexed="8"/>
      <name val="Times New Roman Baltic"/>
      <family val="0"/>
    </font>
    <font>
      <sz val="10"/>
      <color indexed="8"/>
      <name val="Times New Roman Baltic"/>
      <family val="0"/>
    </font>
    <font>
      <i/>
      <sz val="12"/>
      <color indexed="8"/>
      <name val="Times New Roman Baltic"/>
      <family val="0"/>
    </font>
    <font>
      <sz val="4.75"/>
      <color indexed="8"/>
      <name val="Arial"/>
      <family val="2"/>
    </font>
    <font>
      <b/>
      <sz val="8"/>
      <color indexed="8"/>
      <name val="Arial"/>
      <family val="2"/>
    </font>
    <font>
      <sz val="10"/>
      <color indexed="8"/>
      <name val="Arial"/>
      <family val="2"/>
    </font>
    <font>
      <sz val="11"/>
      <color theme="1"/>
      <name val="Calibri"/>
      <family val="2"/>
    </font>
    <font>
      <sz val="11"/>
      <color theme="0"/>
      <name val="Calibri"/>
      <family val="2"/>
    </font>
    <font>
      <b/>
      <sz val="11"/>
      <color rgb="FFFA7D00"/>
      <name val="Calibri"/>
      <family val="2"/>
    </font>
    <font>
      <sz val="11"/>
      <color rgb="FF9C0006"/>
      <name val="Calibri"/>
      <family val="2"/>
    </font>
    <font>
      <sz val="11"/>
      <color rgb="FF006100"/>
      <name val="Calibri"/>
      <family val="2"/>
    </font>
    <font>
      <sz val="11"/>
      <color rgb="FFFF0000"/>
      <name val="Calibri"/>
      <family val="2"/>
    </font>
    <font>
      <b/>
      <sz val="11"/>
      <color theme="1"/>
      <name val="Calibri"/>
      <family val="2"/>
    </font>
    <font>
      <b/>
      <sz val="11"/>
      <color theme="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i/>
      <sz val="11"/>
      <color rgb="FF7F7F7F"/>
      <name val="Calibri"/>
      <family val="2"/>
    </font>
    <font>
      <sz val="11"/>
      <color rgb="FF3F3F76"/>
      <name val="Calibri"/>
      <family val="2"/>
    </font>
    <font>
      <b/>
      <sz val="11"/>
      <color rgb="FF3F3F3F"/>
      <name val="Calibri"/>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29"/>
        <bgColor indexed="64"/>
      </patternFill>
    </fill>
    <fill>
      <patternFill patternType="solid">
        <fgColor indexed="10"/>
        <bgColor indexed="64"/>
      </patternFill>
    </fill>
    <fill>
      <patternFill patternType="solid">
        <fgColor indexed="13"/>
        <bgColor indexed="64"/>
      </patternFill>
    </fill>
    <fill>
      <patternFill patternType="solid">
        <fgColor indexed="42"/>
        <bgColor indexed="64"/>
      </patternFill>
    </fill>
    <fill>
      <patternFill patternType="solid">
        <fgColor indexed="43"/>
        <bgColor indexed="64"/>
      </patternFill>
    </fill>
    <fill>
      <patternFill patternType="solid">
        <fgColor rgb="FFFFFF0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style="thin"/>
    </border>
    <border>
      <left style="thin"/>
      <right style="thin"/>
      <top style="thin"/>
      <bottom style="thin"/>
    </border>
    <border>
      <left style="thin"/>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1" applyNumberFormat="0" applyAlignment="0" applyProtection="0"/>
    <xf numFmtId="41" fontId="0" fillId="0" borderId="0" applyFont="0" applyFill="0" applyBorder="0" applyAlignment="0" applyProtection="0"/>
    <xf numFmtId="42" fontId="0" fillId="0" borderId="0" applyFont="0" applyFill="0" applyBorder="0" applyAlignment="0" applyProtection="0"/>
    <xf numFmtId="0" fontId="46" fillId="21" borderId="0" applyNumberFormat="0" applyBorder="0" applyAlignment="0" applyProtection="0"/>
    <xf numFmtId="0" fontId="47" fillId="22" borderId="0" applyNumberFormat="0" applyBorder="0" applyAlignment="0" applyProtection="0"/>
    <xf numFmtId="0" fontId="48" fillId="0" borderId="0" applyNumberFormat="0" applyFill="0" applyBorder="0" applyAlignment="0" applyProtection="0"/>
    <xf numFmtId="0" fontId="6" fillId="0" borderId="0" applyNumberFormat="0" applyFill="0" applyBorder="0" applyAlignment="0" applyProtection="0"/>
    <xf numFmtId="0" fontId="49" fillId="0" borderId="2"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0" fillId="23" borderId="3" applyNumberFormat="0" applyAlignment="0" applyProtection="0"/>
    <xf numFmtId="0" fontId="7" fillId="0" borderId="0" applyNumberFormat="0" applyFill="0" applyBorder="0" applyAlignment="0" applyProtection="0"/>
    <xf numFmtId="0" fontId="51" fillId="0" borderId="4" applyNumberFormat="0" applyFill="0" applyAlignment="0" applyProtection="0"/>
    <xf numFmtId="0" fontId="0" fillId="24" borderId="5" applyNumberFormat="0" applyFont="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0" borderId="7" applyNumberFormat="0" applyFill="0" applyAlignment="0" applyProtection="0"/>
    <xf numFmtId="0" fontId="56" fillId="0" borderId="8" applyNumberFormat="0" applyFill="0" applyAlignment="0" applyProtection="0"/>
    <xf numFmtId="0" fontId="56" fillId="0" borderId="0" applyNumberFormat="0" applyFill="0" applyBorder="0" applyAlignment="0" applyProtection="0"/>
    <xf numFmtId="9" fontId="0" fillId="0" borderId="0" applyFont="0" applyFill="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57" fillId="0" borderId="0" applyNumberFormat="0" applyFill="0" applyBorder="0" applyAlignment="0" applyProtection="0"/>
    <xf numFmtId="0" fontId="58" fillId="32"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9" fillId="20" borderId="9" applyNumberFormat="0" applyAlignment="0" applyProtection="0"/>
  </cellStyleXfs>
  <cellXfs count="76">
    <xf numFmtId="0" fontId="0" fillId="0" borderId="0" xfId="0" applyAlignment="1">
      <alignment/>
    </xf>
    <xf numFmtId="2" fontId="0" fillId="0" borderId="0" xfId="0" applyNumberFormat="1" applyAlignment="1">
      <alignment/>
    </xf>
    <xf numFmtId="0" fontId="4" fillId="0" borderId="0" xfId="0" applyFont="1" applyFill="1" applyBorder="1" applyAlignment="1">
      <alignment/>
    </xf>
    <xf numFmtId="0" fontId="4" fillId="0" borderId="10" xfId="0" applyFont="1" applyFill="1" applyBorder="1" applyAlignment="1">
      <alignment/>
    </xf>
    <xf numFmtId="2" fontId="4" fillId="0" borderId="0" xfId="0" applyNumberFormat="1" applyFont="1" applyFill="1" applyBorder="1" applyAlignment="1">
      <alignment/>
    </xf>
    <xf numFmtId="2" fontId="4" fillId="0" borderId="10" xfId="0" applyNumberFormat="1" applyFont="1" applyFill="1" applyBorder="1" applyAlignment="1">
      <alignment/>
    </xf>
    <xf numFmtId="0" fontId="0" fillId="0" borderId="0" xfId="0" applyFill="1" applyBorder="1" applyAlignment="1">
      <alignment/>
    </xf>
    <xf numFmtId="0" fontId="0" fillId="0" borderId="10" xfId="0" applyFill="1" applyBorder="1" applyAlignment="1">
      <alignment/>
    </xf>
    <xf numFmtId="0" fontId="5" fillId="33" borderId="11" xfId="0" applyFont="1" applyFill="1" applyBorder="1" applyAlignment="1">
      <alignment horizontal="center"/>
    </xf>
    <xf numFmtId="0" fontId="1" fillId="0" borderId="0" xfId="0" applyFont="1" applyAlignment="1">
      <alignment/>
    </xf>
    <xf numFmtId="0" fontId="2" fillId="0" borderId="11" xfId="0" applyFont="1" applyFill="1" applyBorder="1" applyAlignment="1">
      <alignment horizontal="centerContinuous"/>
    </xf>
    <xf numFmtId="0" fontId="8" fillId="0" borderId="0" xfId="0" applyFont="1" applyAlignment="1">
      <alignment/>
    </xf>
    <xf numFmtId="0" fontId="9" fillId="0" borderId="0" xfId="0" applyFont="1" applyFill="1" applyAlignment="1">
      <alignment/>
    </xf>
    <xf numFmtId="0" fontId="4" fillId="0" borderId="0" xfId="0" applyFont="1" applyFill="1" applyAlignment="1">
      <alignment/>
    </xf>
    <xf numFmtId="0" fontId="0" fillId="0" borderId="0" xfId="0" applyNumberFormat="1" applyFill="1" applyBorder="1" applyAlignment="1">
      <alignment/>
    </xf>
    <xf numFmtId="10" fontId="0" fillId="0" borderId="0" xfId="0" applyNumberFormat="1" applyFill="1" applyBorder="1" applyAlignment="1">
      <alignment/>
    </xf>
    <xf numFmtId="1" fontId="0" fillId="0" borderId="0" xfId="0" applyNumberFormat="1" applyAlignment="1">
      <alignment/>
    </xf>
    <xf numFmtId="182" fontId="0" fillId="0" borderId="0" xfId="0" applyNumberFormat="1" applyFill="1" applyBorder="1" applyAlignment="1">
      <alignment/>
    </xf>
    <xf numFmtId="182" fontId="0" fillId="0" borderId="0" xfId="0" applyNumberFormat="1" applyAlignment="1">
      <alignment/>
    </xf>
    <xf numFmtId="183" fontId="0" fillId="0" borderId="0" xfId="0" applyNumberFormat="1" applyFill="1" applyBorder="1" applyAlignment="1">
      <alignment/>
    </xf>
    <xf numFmtId="0" fontId="1" fillId="0" borderId="12" xfId="0" applyFont="1" applyBorder="1" applyAlignment="1">
      <alignment/>
    </xf>
    <xf numFmtId="0" fontId="0" fillId="0" borderId="13" xfId="0" applyFont="1" applyFill="1" applyBorder="1" applyAlignment="1">
      <alignment/>
    </xf>
    <xf numFmtId="0" fontId="0" fillId="0" borderId="0" xfId="0" applyFont="1" applyAlignment="1">
      <alignment/>
    </xf>
    <xf numFmtId="0" fontId="0" fillId="0" borderId="12" xfId="0" applyBorder="1" applyAlignment="1">
      <alignment/>
    </xf>
    <xf numFmtId="0" fontId="0" fillId="0" borderId="0" xfId="0" applyFill="1" applyBorder="1" applyAlignment="1">
      <alignment/>
    </xf>
    <xf numFmtId="0" fontId="1" fillId="0" borderId="0" xfId="0" applyFont="1" applyFill="1" applyBorder="1" applyAlignment="1">
      <alignment/>
    </xf>
    <xf numFmtId="0" fontId="10" fillId="0" borderId="12" xfId="0" applyFont="1" applyFill="1" applyBorder="1" applyAlignment="1">
      <alignment/>
    </xf>
    <xf numFmtId="1" fontId="10" fillId="0" borderId="12" xfId="0" applyNumberFormat="1" applyFont="1" applyFill="1" applyBorder="1" applyAlignment="1">
      <alignment/>
    </xf>
    <xf numFmtId="183" fontId="10" fillId="0" borderId="12" xfId="0" applyNumberFormat="1" applyFont="1" applyFill="1" applyBorder="1" applyAlignment="1">
      <alignment/>
    </xf>
    <xf numFmtId="0" fontId="0" fillId="0" borderId="0" xfId="0" applyFont="1" applyFill="1" applyBorder="1" applyAlignment="1">
      <alignment horizontal="left" vertical="top" wrapText="1"/>
    </xf>
    <xf numFmtId="0" fontId="0" fillId="0" borderId="0" xfId="0" applyFont="1" applyFill="1" applyBorder="1" applyAlignment="1">
      <alignment vertical="top" wrapText="1"/>
    </xf>
    <xf numFmtId="0" fontId="0" fillId="34" borderId="12" xfId="0" applyFill="1" applyBorder="1" applyAlignment="1">
      <alignment/>
    </xf>
    <xf numFmtId="0" fontId="10" fillId="0" borderId="0" xfId="0" applyFont="1" applyFill="1" applyBorder="1" applyAlignment="1">
      <alignment vertical="top" wrapText="1"/>
    </xf>
    <xf numFmtId="0" fontId="0" fillId="0" borderId="0" xfId="0" applyFill="1" applyBorder="1" applyAlignment="1">
      <alignment vertical="top" wrapText="1"/>
    </xf>
    <xf numFmtId="2" fontId="0" fillId="0" borderId="0" xfId="0" applyNumberFormat="1" applyFill="1" applyBorder="1" applyAlignment="1">
      <alignment/>
    </xf>
    <xf numFmtId="0" fontId="14" fillId="0" borderId="0" xfId="0" applyFont="1" applyAlignment="1">
      <alignment/>
    </xf>
    <xf numFmtId="0" fontId="0" fillId="0" borderId="0" xfId="0" applyFont="1" applyAlignment="1">
      <alignment/>
    </xf>
    <xf numFmtId="0" fontId="1" fillId="0" borderId="0" xfId="0" applyFont="1" applyAlignment="1">
      <alignment/>
    </xf>
    <xf numFmtId="0" fontId="14" fillId="0" borderId="0" xfId="0" applyFont="1" applyAlignment="1">
      <alignment/>
    </xf>
    <xf numFmtId="0" fontId="15" fillId="0" borderId="0" xfId="0" applyFont="1" applyAlignment="1">
      <alignment/>
    </xf>
    <xf numFmtId="0" fontId="17" fillId="0" borderId="0" xfId="0" applyFont="1" applyAlignment="1">
      <alignment/>
    </xf>
    <xf numFmtId="0" fontId="0" fillId="0" borderId="0" xfId="0" applyBorder="1" applyAlignment="1">
      <alignment/>
    </xf>
    <xf numFmtId="0" fontId="2" fillId="0" borderId="0" xfId="0" applyFont="1" applyFill="1" applyBorder="1" applyAlignment="1">
      <alignment horizontal="center"/>
    </xf>
    <xf numFmtId="0" fontId="2" fillId="0" borderId="0" xfId="0" applyFont="1" applyFill="1" applyBorder="1" applyAlignment="1">
      <alignment horizontal="left"/>
    </xf>
    <xf numFmtId="0" fontId="2" fillId="0" borderId="0" xfId="0" applyFont="1" applyFill="1" applyBorder="1" applyAlignment="1">
      <alignment horizontal="center"/>
    </xf>
    <xf numFmtId="184" fontId="11" fillId="35" borderId="0" xfId="0" applyNumberFormat="1" applyFont="1" applyFill="1" applyBorder="1" applyAlignment="1">
      <alignment/>
    </xf>
    <xf numFmtId="0" fontId="16" fillId="0" borderId="0" xfId="0" applyFont="1" applyAlignment="1">
      <alignment horizontal="right"/>
    </xf>
    <xf numFmtId="184" fontId="10" fillId="35" borderId="0" xfId="0" applyNumberFormat="1" applyFont="1" applyFill="1" applyBorder="1" applyAlignment="1">
      <alignment vertical="top" wrapText="1"/>
    </xf>
    <xf numFmtId="0" fontId="10" fillId="35" borderId="0" xfId="0" applyFont="1" applyFill="1" applyBorder="1" applyAlignment="1">
      <alignment vertical="top" wrapText="1"/>
    </xf>
    <xf numFmtId="0" fontId="0" fillId="0" borderId="0" xfId="0" applyFill="1" applyAlignment="1">
      <alignment/>
    </xf>
    <xf numFmtId="2" fontId="1" fillId="0" borderId="0" xfId="0" applyNumberFormat="1" applyFont="1" applyFill="1" applyAlignment="1">
      <alignment/>
    </xf>
    <xf numFmtId="2" fontId="0" fillId="0" borderId="0" xfId="0" applyNumberFormat="1" applyFont="1" applyFill="1" applyAlignment="1">
      <alignment/>
    </xf>
    <xf numFmtId="0" fontId="1" fillId="0" borderId="0" xfId="0" applyFont="1" applyFill="1" applyAlignment="1">
      <alignment/>
    </xf>
    <xf numFmtId="0" fontId="0" fillId="0" borderId="0" xfId="0" applyFont="1" applyAlignment="1">
      <alignment/>
    </xf>
    <xf numFmtId="180" fontId="0" fillId="0" borderId="0" xfId="0" applyNumberFormat="1" applyFont="1" applyAlignment="1">
      <alignment/>
    </xf>
    <xf numFmtId="0" fontId="15" fillId="0" borderId="0" xfId="0" applyFont="1" applyAlignment="1">
      <alignment/>
    </xf>
    <xf numFmtId="0" fontId="1" fillId="35" borderId="0" xfId="0" applyFont="1" applyFill="1" applyAlignment="1">
      <alignment/>
    </xf>
    <xf numFmtId="0" fontId="0" fillId="35" borderId="0" xfId="0" applyFill="1" applyAlignment="1">
      <alignment/>
    </xf>
    <xf numFmtId="180" fontId="0" fillId="35" borderId="0" xfId="0" applyNumberFormat="1" applyFill="1" applyAlignment="1">
      <alignment/>
    </xf>
    <xf numFmtId="180" fontId="0" fillId="35" borderId="0" xfId="0" applyNumberFormat="1" applyFont="1" applyFill="1" applyAlignment="1">
      <alignment/>
    </xf>
    <xf numFmtId="180" fontId="0" fillId="0" borderId="0" xfId="0" applyNumberFormat="1" applyFill="1" applyAlignment="1">
      <alignment/>
    </xf>
    <xf numFmtId="0" fontId="10" fillId="0" borderId="0" xfId="0" applyFont="1" applyFill="1" applyBorder="1" applyAlignment="1">
      <alignment horizontal="left" vertical="top" wrapText="1"/>
    </xf>
    <xf numFmtId="0" fontId="0" fillId="36" borderId="12" xfId="0" applyFill="1" applyBorder="1" applyAlignment="1">
      <alignment horizontal="left" vertical="top" wrapText="1"/>
    </xf>
    <xf numFmtId="0" fontId="14" fillId="0" borderId="0" xfId="0" applyFont="1" applyFill="1" applyBorder="1" applyAlignment="1">
      <alignment horizontal="center" vertical="top" wrapText="1"/>
    </xf>
    <xf numFmtId="0" fontId="12" fillId="0" borderId="0" xfId="0" applyFont="1" applyFill="1" applyBorder="1" applyAlignment="1">
      <alignment horizontal="left" vertical="top" wrapText="1"/>
    </xf>
    <xf numFmtId="0" fontId="1" fillId="37" borderId="14" xfId="0" applyFont="1" applyFill="1" applyBorder="1" applyAlignment="1">
      <alignment horizontal="left" wrapText="1"/>
    </xf>
    <xf numFmtId="0" fontId="1" fillId="37" borderId="15" xfId="0" applyFont="1" applyFill="1" applyBorder="1" applyAlignment="1">
      <alignment horizontal="left" wrapText="1"/>
    </xf>
    <xf numFmtId="0" fontId="1" fillId="37" borderId="16" xfId="0" applyFont="1" applyFill="1" applyBorder="1" applyAlignment="1">
      <alignment horizontal="left" wrapText="1"/>
    </xf>
    <xf numFmtId="0" fontId="1" fillId="37" borderId="17" xfId="0" applyFont="1" applyFill="1" applyBorder="1" applyAlignment="1">
      <alignment horizontal="left" wrapText="1"/>
    </xf>
    <xf numFmtId="0" fontId="1" fillId="37" borderId="10" xfId="0" applyFont="1" applyFill="1" applyBorder="1" applyAlignment="1">
      <alignment horizontal="left" wrapText="1"/>
    </xf>
    <xf numFmtId="0" fontId="1" fillId="37" borderId="18" xfId="0" applyFont="1" applyFill="1" applyBorder="1" applyAlignment="1">
      <alignment horizontal="left" wrapText="1"/>
    </xf>
    <xf numFmtId="0" fontId="2" fillId="0" borderId="12" xfId="0" applyFont="1" applyBorder="1" applyAlignment="1">
      <alignment horizontal="center"/>
    </xf>
    <xf numFmtId="0" fontId="0" fillId="0" borderId="0" xfId="0" applyFont="1" applyFill="1" applyBorder="1" applyAlignment="1">
      <alignment horizontal="left" vertical="top" wrapText="1"/>
    </xf>
    <xf numFmtId="0" fontId="0" fillId="38" borderId="0" xfId="0" applyFill="1" applyAlignment="1">
      <alignment/>
    </xf>
    <xf numFmtId="0" fontId="16" fillId="0" borderId="0" xfId="0" applyFont="1" applyAlignment="1">
      <alignment/>
    </xf>
    <xf numFmtId="0" fontId="2" fillId="0" borderId="11" xfId="0" applyFont="1" applyFill="1" applyBorder="1" applyAlignment="1">
      <alignment horizontal="centerContinuous"/>
    </xf>
  </cellXfs>
  <cellStyles count="51">
    <cellStyle name="Normal" xfId="0"/>
    <cellStyle name="20% – rõhk1" xfId="15"/>
    <cellStyle name="20% – rõhk2" xfId="16"/>
    <cellStyle name="20% – rõhk3" xfId="17"/>
    <cellStyle name="20% – rõhk4" xfId="18"/>
    <cellStyle name="20% – rõhk5" xfId="19"/>
    <cellStyle name="20% – rõhk6" xfId="20"/>
    <cellStyle name="40% – rõhk1" xfId="21"/>
    <cellStyle name="40% – rõhk2" xfId="22"/>
    <cellStyle name="40% – rõhk3" xfId="23"/>
    <cellStyle name="40% – rõhk4" xfId="24"/>
    <cellStyle name="40% – rõhk5" xfId="25"/>
    <cellStyle name="40% – rõhk6" xfId="26"/>
    <cellStyle name="60% – rõhk1" xfId="27"/>
    <cellStyle name="60% – rõhk2" xfId="28"/>
    <cellStyle name="60% – rõhk3" xfId="29"/>
    <cellStyle name="60% – rõhk4" xfId="30"/>
    <cellStyle name="60% – rõhk5" xfId="31"/>
    <cellStyle name="60% – rõhk6" xfId="32"/>
    <cellStyle name="Arvutus" xfId="33"/>
    <cellStyle name="Comma [0]" xfId="34"/>
    <cellStyle name="Currency [0]" xfId="35"/>
    <cellStyle name="Halb" xfId="36"/>
    <cellStyle name="Hea" xfId="37"/>
    <cellStyle name="Hoiatuse tekst" xfId="38"/>
    <cellStyle name="Hyperlink" xfId="39"/>
    <cellStyle name="Kokku" xfId="40"/>
    <cellStyle name="Comma" xfId="41"/>
    <cellStyle name="Comma [0]" xfId="42"/>
    <cellStyle name="Kontrolli lahtrit" xfId="43"/>
    <cellStyle name="Followed Hyperlink" xfId="44"/>
    <cellStyle name="Lingitud lahter" xfId="45"/>
    <cellStyle name="Märkus" xfId="46"/>
    <cellStyle name="Neutraalne" xfId="47"/>
    <cellStyle name="Pealkiri" xfId="48"/>
    <cellStyle name="Pealkiri 1" xfId="49"/>
    <cellStyle name="Pealkiri 2" xfId="50"/>
    <cellStyle name="Pealkiri 3" xfId="51"/>
    <cellStyle name="Pealkiri 4" xfId="52"/>
    <cellStyle name="Percent" xfId="53"/>
    <cellStyle name="Rõhk1" xfId="54"/>
    <cellStyle name="Rõhk2" xfId="55"/>
    <cellStyle name="Rõhk3" xfId="56"/>
    <cellStyle name="Rõhk4" xfId="57"/>
    <cellStyle name="Rõhk5" xfId="58"/>
    <cellStyle name="Rõhk6" xfId="59"/>
    <cellStyle name="Selgitav tekst" xfId="60"/>
    <cellStyle name="Sisestus" xfId="61"/>
    <cellStyle name="Currency" xfId="62"/>
    <cellStyle name="Currency [0]" xfId="63"/>
    <cellStyle name="Väljund"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19-aastased</a:t>
            </a:r>
          </a:p>
        </c:rich>
      </c:tx>
      <c:layout>
        <c:manualLayout>
          <c:xMode val="factor"/>
          <c:yMode val="factor"/>
          <c:x val="-0.00425"/>
          <c:y val="-0.015"/>
        </c:manualLayout>
      </c:layout>
      <c:spPr>
        <a:noFill/>
        <a:ln>
          <a:noFill/>
        </a:ln>
      </c:spPr>
    </c:title>
    <c:plotArea>
      <c:layout>
        <c:manualLayout>
          <c:xMode val="edge"/>
          <c:yMode val="edge"/>
          <c:x val="0.04275"/>
          <c:y val="0.196"/>
          <c:w val="0.9145"/>
          <c:h val="0.7537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'[1]tooted'!$A$6:$A$17</c:f>
              <c:numCache>
                <c:ptCount val="12"/>
                <c:pt idx="0">
                  <c:v>49</c:v>
                </c:pt>
                <c:pt idx="1">
                  <c:v>49</c:v>
                </c:pt>
                <c:pt idx="2">
                  <c:v>49</c:v>
                </c:pt>
                <c:pt idx="3">
                  <c:v>51</c:v>
                </c:pt>
                <c:pt idx="4">
                  <c:v>52</c:v>
                </c:pt>
                <c:pt idx="5">
                  <c:v>50</c:v>
                </c:pt>
                <c:pt idx="6">
                  <c:v>49</c:v>
                </c:pt>
                <c:pt idx="7">
                  <c:v>53</c:v>
                </c:pt>
                <c:pt idx="8">
                  <c:v>47</c:v>
                </c:pt>
                <c:pt idx="9">
                  <c:v>56</c:v>
                </c:pt>
                <c:pt idx="10">
                  <c:v>50</c:v>
                </c:pt>
                <c:pt idx="11">
                  <c:v>51</c:v>
                </c:pt>
              </c:numCache>
            </c:numRef>
          </c:xVal>
          <c:yVal>
            <c:numRef>
              <c:f>'[1]tooted'!$B$6:$B$17</c:f>
              <c:numCache>
                <c:ptCount val="12"/>
                <c:pt idx="0">
                  <c:v>43</c:v>
                </c:pt>
                <c:pt idx="1">
                  <c:v>40</c:v>
                </c:pt>
                <c:pt idx="2">
                  <c:v>43</c:v>
                </c:pt>
                <c:pt idx="3">
                  <c:v>39</c:v>
                </c:pt>
                <c:pt idx="4">
                  <c:v>40</c:v>
                </c:pt>
                <c:pt idx="5">
                  <c:v>36</c:v>
                </c:pt>
                <c:pt idx="6">
                  <c:v>44</c:v>
                </c:pt>
                <c:pt idx="7">
                  <c:v>37</c:v>
                </c:pt>
                <c:pt idx="8">
                  <c:v>43</c:v>
                </c:pt>
                <c:pt idx="9">
                  <c:v>40</c:v>
                </c:pt>
                <c:pt idx="10">
                  <c:v>39</c:v>
                </c:pt>
                <c:pt idx="11">
                  <c:v>40</c:v>
                </c:pt>
              </c:numCache>
            </c:numRef>
          </c:yVal>
          <c:smooth val="0"/>
        </c:ser>
        <c:axId val="38712625"/>
        <c:axId val="12869306"/>
      </c:scatterChart>
      <c:valAx>
        <c:axId val="38712625"/>
        <c:scaling>
          <c:orientation val="minMax"/>
        </c:scaling>
        <c:axPos val="b"/>
        <c:delete val="0"/>
        <c:numFmt formatCode="General" sourceLinked="1"/>
        <c:majorTickMark val="out"/>
        <c:minorTickMark val="none"/>
        <c:tickLblPos val="nextTo"/>
        <c:spPr>
          <a:ln w="3175">
            <a:solidFill>
              <a:srgbClr val="000000"/>
            </a:solidFill>
          </a:ln>
        </c:spPr>
        <c:crossAx val="12869306"/>
        <c:crosses val="autoZero"/>
        <c:crossBetween val="midCat"/>
        <c:dispUnits/>
      </c:valAx>
      <c:valAx>
        <c:axId val="12869306"/>
        <c:scaling>
          <c:orientation val="minMax"/>
          <c:min val="2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8712625"/>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47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35-aastased</a:t>
            </a:r>
          </a:p>
        </c:rich>
      </c:tx>
      <c:layout>
        <c:manualLayout>
          <c:xMode val="factor"/>
          <c:yMode val="factor"/>
          <c:x val="-0.0045"/>
          <c:y val="-0.0285"/>
        </c:manualLayout>
      </c:layout>
      <c:spPr>
        <a:noFill/>
        <a:ln>
          <a:noFill/>
        </a:ln>
      </c:spPr>
    </c:title>
    <c:plotArea>
      <c:layout>
        <c:manualLayout>
          <c:xMode val="edge"/>
          <c:yMode val="edge"/>
          <c:x val="0.044"/>
          <c:y val="0.196"/>
          <c:w val="0.912"/>
          <c:h val="0.7547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'[1]tooted'!$A$19:$A$29</c:f>
              <c:numCache>
                <c:ptCount val="11"/>
                <c:pt idx="0">
                  <c:v>60</c:v>
                </c:pt>
                <c:pt idx="1">
                  <c:v>61</c:v>
                </c:pt>
                <c:pt idx="2">
                  <c:v>64</c:v>
                </c:pt>
                <c:pt idx="3">
                  <c:v>59</c:v>
                </c:pt>
                <c:pt idx="4">
                  <c:v>63</c:v>
                </c:pt>
                <c:pt idx="5">
                  <c:v>62</c:v>
                </c:pt>
                <c:pt idx="6">
                  <c:v>61</c:v>
                </c:pt>
                <c:pt idx="7">
                  <c:v>65</c:v>
                </c:pt>
                <c:pt idx="8">
                  <c:v>61</c:v>
                </c:pt>
                <c:pt idx="9">
                  <c:v>59</c:v>
                </c:pt>
                <c:pt idx="10">
                  <c:v>62</c:v>
                </c:pt>
              </c:numCache>
            </c:numRef>
          </c:xVal>
          <c:yVal>
            <c:numRef>
              <c:f>'[1]tooted'!$B$19:$B$29</c:f>
              <c:numCache>
                <c:ptCount val="11"/>
                <c:pt idx="0">
                  <c:v>69</c:v>
                </c:pt>
                <c:pt idx="1">
                  <c:v>72</c:v>
                </c:pt>
                <c:pt idx="2">
                  <c:v>73</c:v>
                </c:pt>
                <c:pt idx="3">
                  <c:v>66</c:v>
                </c:pt>
                <c:pt idx="4">
                  <c:v>69</c:v>
                </c:pt>
                <c:pt idx="5">
                  <c:v>70</c:v>
                </c:pt>
                <c:pt idx="6">
                  <c:v>67</c:v>
                </c:pt>
                <c:pt idx="7">
                  <c:v>70</c:v>
                </c:pt>
                <c:pt idx="8">
                  <c:v>68</c:v>
                </c:pt>
                <c:pt idx="9">
                  <c:v>69</c:v>
                </c:pt>
                <c:pt idx="10">
                  <c:v>71</c:v>
                </c:pt>
              </c:numCache>
            </c:numRef>
          </c:yVal>
          <c:smooth val="0"/>
        </c:ser>
        <c:axId val="48714891"/>
        <c:axId val="35780836"/>
      </c:scatterChart>
      <c:valAx>
        <c:axId val="48714891"/>
        <c:scaling>
          <c:orientation val="minMax"/>
        </c:scaling>
        <c:axPos val="b"/>
        <c:delete val="0"/>
        <c:numFmt formatCode="General" sourceLinked="1"/>
        <c:majorTickMark val="out"/>
        <c:minorTickMark val="none"/>
        <c:tickLblPos val="nextTo"/>
        <c:spPr>
          <a:ln w="3175">
            <a:solidFill>
              <a:srgbClr val="000000"/>
            </a:solidFill>
          </a:ln>
        </c:spPr>
        <c:crossAx val="35780836"/>
        <c:crosses val="autoZero"/>
        <c:crossBetween val="midCat"/>
        <c:dispUnits/>
      </c:valAx>
      <c:valAx>
        <c:axId val="35780836"/>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8714891"/>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47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75"/>
          <c:y val="0.0375"/>
          <c:w val="0.9585"/>
          <c:h val="0.925"/>
        </c:manualLayout>
      </c:layout>
      <c:scatterChart>
        <c:scatterStyle val="lineMarker"/>
        <c:varyColors val="0"/>
        <c:ser>
          <c:idx val="0"/>
          <c:order val="0"/>
          <c:tx>
            <c:strRef>
              <c:f>'R iseärasused'!$B$5</c:f>
              <c:strCache>
                <c:ptCount val="1"/>
                <c:pt idx="0">
                  <c:v>Toode 2</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'R iseärasused'!$A$6:$A$29</c:f>
              <c:numCache/>
            </c:numRef>
          </c:xVal>
          <c:yVal>
            <c:numRef>
              <c:f>'R iseärasused'!$B$6:$B$29</c:f>
              <c:numCache/>
            </c:numRef>
          </c:yVal>
          <c:smooth val="0"/>
        </c:ser>
        <c:axId val="53592069"/>
        <c:axId val="12566574"/>
      </c:scatterChart>
      <c:valAx>
        <c:axId val="53592069"/>
        <c:scaling>
          <c:orientation val="minMax"/>
          <c:min val="40"/>
        </c:scaling>
        <c:axPos val="b"/>
        <c:delete val="0"/>
        <c:numFmt formatCode="General" sourceLinked="1"/>
        <c:majorTickMark val="out"/>
        <c:minorTickMark val="none"/>
        <c:tickLblPos val="nextTo"/>
        <c:spPr>
          <a:ln w="3175">
            <a:solidFill>
              <a:srgbClr val="000000"/>
            </a:solidFill>
          </a:ln>
        </c:spPr>
        <c:crossAx val="12566574"/>
        <c:crosses val="autoZero"/>
        <c:crossBetween val="midCat"/>
        <c:dispUnits/>
      </c:valAx>
      <c:valAx>
        <c:axId val="12566574"/>
        <c:scaling>
          <c:orientation val="minMax"/>
          <c:min val="3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3592069"/>
        <c:crosses val="autoZero"/>
        <c:crossBetween val="midCat"/>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22</xdr:row>
      <xdr:rowOff>28575</xdr:rowOff>
    </xdr:from>
    <xdr:to>
      <xdr:col>5</xdr:col>
      <xdr:colOff>171450</xdr:colOff>
      <xdr:row>36</xdr:row>
      <xdr:rowOff>66675</xdr:rowOff>
    </xdr:to>
    <xdr:sp>
      <xdr:nvSpPr>
        <xdr:cNvPr id="1" name="Text 23"/>
        <xdr:cNvSpPr txBox="1">
          <a:spLocks noChangeArrowheads="1"/>
        </xdr:cNvSpPr>
      </xdr:nvSpPr>
      <xdr:spPr>
        <a:xfrm>
          <a:off x="200025" y="4057650"/>
          <a:ext cx="3857625" cy="2305050"/>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200" b="0" i="0" u="none" baseline="0">
              <a:solidFill>
                <a:srgbClr val="000000"/>
              </a:solidFill>
            </a:rPr>
            <a:t>Erinevate tunnuste hajuvusastmeid saab omavahel otseselt võrrelda siis, kui tunnuste keskmised väärtused on lähedased. Kui see nii pole, siis võiks arvutada variatsioonikordaja V= standardhälve : keskmine. Variatsioonikordaja väärtus ei sõltu tunnuse suurusjärgust ja on ühikuta suurus, mida sageli väljendatakse protsentides. Siin 43%, see on väikesepoolne hajuvusaste. Tuletame meelde, et variatsioonikordajat sobib kasutada ainult positiivsete väärtustega tunnuste korral.</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171450</xdr:colOff>
      <xdr:row>1</xdr:row>
      <xdr:rowOff>66675</xdr:rowOff>
    </xdr:from>
    <xdr:to>
      <xdr:col>17</xdr:col>
      <xdr:colOff>104775</xdr:colOff>
      <xdr:row>17</xdr:row>
      <xdr:rowOff>19050</xdr:rowOff>
    </xdr:to>
    <xdr:sp>
      <xdr:nvSpPr>
        <xdr:cNvPr id="1" name="Text 1"/>
        <xdr:cNvSpPr txBox="1">
          <a:spLocks noChangeArrowheads="1"/>
        </xdr:cNvSpPr>
      </xdr:nvSpPr>
      <xdr:spPr>
        <a:xfrm>
          <a:off x="4391025" y="228600"/>
          <a:ext cx="5514975" cy="2543175"/>
        </a:xfrm>
        <a:prstGeom prst="rect">
          <a:avLst/>
        </a:prstGeom>
        <a:solidFill>
          <a:srgbClr val="FFFFFF"/>
        </a:solidFill>
        <a:ln w="9525" cmpd="sng">
          <a:solidFill>
            <a:srgbClr val="000000"/>
          </a:solidFill>
          <a:headEnd type="none"/>
          <a:tailEnd type="none"/>
        </a:ln>
      </xdr:spPr>
      <xdr:txBody>
        <a:bodyPr vertOverflow="clip" wrap="square" lIns="36576" tIns="32004" rIns="0" bIns="0"/>
        <a:p>
          <a:pPr algn="l">
            <a:defRPr/>
          </a:pPr>
          <a:r>
            <a:rPr lang="en-US" cap="none" sz="1400" b="1" i="0" u="none" baseline="0">
              <a:solidFill>
                <a:srgbClr val="000000"/>
              </a:solidFill>
              <a:latin typeface="Times New Roman Baltic"/>
              <a:ea typeface="Times New Roman Baltic"/>
              <a:cs typeface="Times New Roman Baltic"/>
            </a:rPr>
            <a:t>Algandmed</a:t>
          </a:r>
          <a:r>
            <a:rPr lang="en-US" cap="none" sz="1000" b="0" i="0" u="none" baseline="0">
              <a:solidFill>
                <a:srgbClr val="000000"/>
              </a:solidFill>
              <a:latin typeface="Times New Roman Baltic"/>
              <a:ea typeface="Times New Roman Baltic"/>
              <a:cs typeface="Times New Roman Baltic"/>
            </a:rPr>
            <a:t>
</a:t>
          </a:r>
          <a:r>
            <a:rPr lang="en-US" cap="none" sz="1200" b="0" i="0" u="none" baseline="0">
              <a:solidFill>
                <a:srgbClr val="000000"/>
              </a:solidFill>
              <a:latin typeface="Times New Roman Baltic"/>
              <a:ea typeface="Times New Roman Baltic"/>
              <a:cs typeface="Times New Roman Baltic"/>
            </a:rPr>
            <a:t>
</a:t>
          </a:r>
          <a:r>
            <a:rPr lang="en-US" cap="none" sz="1200" b="0" i="0" u="none" baseline="0">
              <a:solidFill>
                <a:srgbClr val="000000"/>
              </a:solidFill>
              <a:latin typeface="Times New Roman Baltic"/>
              <a:ea typeface="Times New Roman Baltic"/>
              <a:cs typeface="Times New Roman Baltic"/>
            </a:rPr>
            <a:t>Kõrvalolevas andmetabelis on esitatud ühe suure ettevõtte kolmest eri filiaalist juhuslikult valitud töötajate sissetulekuandmed koos mõnede isikuandmetega
</a:t>
          </a:r>
          <a:r>
            <a:rPr lang="en-US" cap="none" sz="1200" b="0" i="0" u="none" baseline="0">
              <a:solidFill>
                <a:srgbClr val="000000"/>
              </a:solidFill>
              <a:latin typeface="Times New Roman Baltic"/>
              <a:ea typeface="Times New Roman Baltic"/>
              <a:cs typeface="Times New Roman Baltic"/>
            </a:rPr>
            <a:t>(</a:t>
          </a:r>
          <a:r>
            <a:rPr lang="en-US" cap="none" sz="1200" b="0" i="1" u="none" baseline="0">
              <a:solidFill>
                <a:srgbClr val="000000"/>
              </a:solidFill>
              <a:latin typeface="Times New Roman Baltic"/>
              <a:ea typeface="Times New Roman Baltic"/>
              <a:cs typeface="Times New Roman Baltic"/>
            </a:rPr>
            <a:t>sugu</a:t>
          </a:r>
          <a:r>
            <a:rPr lang="en-US" cap="none" sz="1200" b="0" i="0" u="none" baseline="0">
              <a:solidFill>
                <a:srgbClr val="000000"/>
              </a:solidFill>
              <a:latin typeface="Times New Roman Baltic"/>
              <a:ea typeface="Times New Roman Baltic"/>
              <a:cs typeface="Times New Roman Baltic"/>
            </a:rPr>
            <a:t>: 1 - mees, 2 - naine, </a:t>
          </a:r>
          <a:r>
            <a:rPr lang="en-US" cap="none" sz="1200" b="0" i="1" u="none" baseline="0">
              <a:solidFill>
                <a:srgbClr val="000000"/>
              </a:solidFill>
              <a:latin typeface="Times New Roman Baltic"/>
              <a:ea typeface="Times New Roman Baltic"/>
              <a:cs typeface="Times New Roman Baltic"/>
            </a:rPr>
            <a:t>tööstaazh</a:t>
          </a:r>
          <a:r>
            <a:rPr lang="en-US" cap="none" sz="1200" b="0" i="0" u="none" baseline="0">
              <a:solidFill>
                <a:srgbClr val="000000"/>
              </a:solidFill>
              <a:latin typeface="Times New Roman Baltic"/>
              <a:ea typeface="Times New Roman Baltic"/>
              <a:cs typeface="Times New Roman Baltic"/>
            </a:rPr>
            <a:t> aastates) ja töötaja poolt oma töökohale (ettevõttele) antud hinnang. Sissetulekut mõõdetakse tuhandetes kroonides ja tabelis olev arv näitab viimase kuue kuu keskmist sissetulekut. Eristatakse põhipalka ja lisatasu, kusjuures näeme, et viimane on üsnagi kopsakas.
</a:t>
          </a:r>
          <a:r>
            <a:rPr lang="en-US" cap="none" sz="1200" b="0" i="0" u="none" baseline="0">
              <a:solidFill>
                <a:srgbClr val="000000"/>
              </a:solidFill>
              <a:latin typeface="Times New Roman Baltic"/>
              <a:ea typeface="Times New Roman Baltic"/>
              <a:cs typeface="Times New Roman Baltic"/>
            </a:rPr>
            <a:t>Nende andmete põhjal võiks püstitada hulga küsimusi, mille vastuse teadmine oleks ettevõtte juhtimise seisukohalt ilmselt hädavajalik.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32</xdr:row>
      <xdr:rowOff>66675</xdr:rowOff>
    </xdr:from>
    <xdr:to>
      <xdr:col>3</xdr:col>
      <xdr:colOff>485775</xdr:colOff>
      <xdr:row>35</xdr:row>
      <xdr:rowOff>342900</xdr:rowOff>
    </xdr:to>
    <xdr:graphicFrame>
      <xdr:nvGraphicFramePr>
        <xdr:cNvPr id="1" name="Chart 1"/>
        <xdr:cNvGraphicFramePr/>
      </xdr:nvGraphicFramePr>
      <xdr:xfrm>
        <a:off x="0" y="5562600"/>
        <a:ext cx="2314575" cy="1352550"/>
      </xdr:xfrm>
      <a:graphic>
        <a:graphicData uri="http://schemas.openxmlformats.org/drawingml/2006/chart">
          <c:chart xmlns:c="http://schemas.openxmlformats.org/drawingml/2006/chart" r:id="rId1"/>
        </a:graphicData>
      </a:graphic>
    </xdr:graphicFrame>
    <xdr:clientData/>
  </xdr:twoCellAnchor>
  <xdr:twoCellAnchor>
    <xdr:from>
      <xdr:col>0</xdr:col>
      <xdr:colOff>28575</xdr:colOff>
      <xdr:row>35</xdr:row>
      <xdr:rowOff>714375</xdr:rowOff>
    </xdr:from>
    <xdr:to>
      <xdr:col>3</xdr:col>
      <xdr:colOff>447675</xdr:colOff>
      <xdr:row>39</xdr:row>
      <xdr:rowOff>104775</xdr:rowOff>
    </xdr:to>
    <xdr:graphicFrame>
      <xdr:nvGraphicFramePr>
        <xdr:cNvPr id="2" name="Chart 2"/>
        <xdr:cNvGraphicFramePr/>
      </xdr:nvGraphicFramePr>
      <xdr:xfrm>
        <a:off x="28575" y="7286625"/>
        <a:ext cx="2247900" cy="1085850"/>
      </xdr:xfrm>
      <a:graphic>
        <a:graphicData uri="http://schemas.openxmlformats.org/drawingml/2006/chart">
          <c:chart xmlns:c="http://schemas.openxmlformats.org/drawingml/2006/chart" r:id="rId2"/>
        </a:graphicData>
      </a:graphic>
    </xdr:graphicFrame>
    <xdr:clientData/>
  </xdr:twoCellAnchor>
  <xdr:twoCellAnchor>
    <xdr:from>
      <xdr:col>9</xdr:col>
      <xdr:colOff>542925</xdr:colOff>
      <xdr:row>9</xdr:row>
      <xdr:rowOff>66675</xdr:rowOff>
    </xdr:from>
    <xdr:to>
      <xdr:col>17</xdr:col>
      <xdr:colOff>342900</xdr:colOff>
      <xdr:row>24</xdr:row>
      <xdr:rowOff>57150</xdr:rowOff>
    </xdr:to>
    <xdr:graphicFrame>
      <xdr:nvGraphicFramePr>
        <xdr:cNvPr id="3" name="Chart 3"/>
        <xdr:cNvGraphicFramePr/>
      </xdr:nvGraphicFramePr>
      <xdr:xfrm>
        <a:off x="6381750" y="1533525"/>
        <a:ext cx="4676775" cy="2619375"/>
      </xdr:xfrm>
      <a:graphic>
        <a:graphicData uri="http://schemas.openxmlformats.org/drawingml/2006/chart">
          <c:chart xmlns:c="http://schemas.openxmlformats.org/drawingml/2006/chart" r:id="rId3"/>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lepo.it.da.ut.ee/public_html\KMM\statist\pr2_lahenduse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ooted"/>
      <sheetName val="vesi"/>
      <sheetName val="Tööhõive ja SKP"/>
      <sheetName val="Regressioon"/>
      <sheetName val="kaubavedu"/>
    </sheetNames>
    <sheetDataSet>
      <sheetData sheetId="0">
        <row r="6">
          <cell r="A6">
            <v>49</v>
          </cell>
          <cell r="B6">
            <v>43</v>
          </cell>
        </row>
        <row r="7">
          <cell r="A7">
            <v>49</v>
          </cell>
          <cell r="B7">
            <v>40</v>
          </cell>
        </row>
        <row r="8">
          <cell r="A8">
            <v>49</v>
          </cell>
          <cell r="B8">
            <v>43</v>
          </cell>
        </row>
        <row r="9">
          <cell r="A9">
            <v>51</v>
          </cell>
          <cell r="B9">
            <v>39</v>
          </cell>
        </row>
        <row r="10">
          <cell r="A10">
            <v>52</v>
          </cell>
          <cell r="B10">
            <v>40</v>
          </cell>
        </row>
        <row r="11">
          <cell r="A11">
            <v>50</v>
          </cell>
          <cell r="B11">
            <v>36</v>
          </cell>
        </row>
        <row r="12">
          <cell r="A12">
            <v>49</v>
          </cell>
          <cell r="B12">
            <v>44</v>
          </cell>
        </row>
        <row r="13">
          <cell r="A13">
            <v>53</v>
          </cell>
          <cell r="B13">
            <v>37</v>
          </cell>
        </row>
        <row r="14">
          <cell r="A14">
            <v>47</v>
          </cell>
          <cell r="B14">
            <v>43</v>
          </cell>
        </row>
        <row r="15">
          <cell r="A15">
            <v>56</v>
          </cell>
          <cell r="B15">
            <v>40</v>
          </cell>
        </row>
        <row r="16">
          <cell r="A16">
            <v>50</v>
          </cell>
          <cell r="B16">
            <v>39</v>
          </cell>
        </row>
        <row r="17">
          <cell r="A17">
            <v>51</v>
          </cell>
          <cell r="B17">
            <v>40</v>
          </cell>
        </row>
        <row r="19">
          <cell r="A19">
            <v>60</v>
          </cell>
          <cell r="B19">
            <v>69</v>
          </cell>
        </row>
        <row r="20">
          <cell r="A20">
            <v>61</v>
          </cell>
          <cell r="B20">
            <v>72</v>
          </cell>
        </row>
        <row r="21">
          <cell r="A21">
            <v>64</v>
          </cell>
          <cell r="B21">
            <v>73</v>
          </cell>
        </row>
        <row r="22">
          <cell r="A22">
            <v>59</v>
          </cell>
          <cell r="B22">
            <v>66</v>
          </cell>
        </row>
        <row r="23">
          <cell r="A23">
            <v>63</v>
          </cell>
          <cell r="B23">
            <v>69</v>
          </cell>
        </row>
        <row r="24">
          <cell r="A24">
            <v>62</v>
          </cell>
          <cell r="B24">
            <v>70</v>
          </cell>
        </row>
        <row r="25">
          <cell r="A25">
            <v>61</v>
          </cell>
          <cell r="B25">
            <v>67</v>
          </cell>
        </row>
        <row r="26">
          <cell r="A26">
            <v>65</v>
          </cell>
          <cell r="B26">
            <v>70</v>
          </cell>
        </row>
        <row r="27">
          <cell r="A27">
            <v>61</v>
          </cell>
          <cell r="B27">
            <v>68</v>
          </cell>
        </row>
        <row r="28">
          <cell r="A28">
            <v>59</v>
          </cell>
          <cell r="B28">
            <v>69</v>
          </cell>
        </row>
        <row r="29">
          <cell r="A29">
            <v>62</v>
          </cell>
          <cell r="B29">
            <v>71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G21"/>
  <sheetViews>
    <sheetView zoomScalePageLayoutView="0" workbookViewId="0" topLeftCell="A7">
      <selection activeCell="E3" sqref="E3"/>
    </sheetView>
  </sheetViews>
  <sheetFormatPr defaultColWidth="9.140625" defaultRowHeight="12.75"/>
  <cols>
    <col min="1" max="1" width="21.7109375" style="0" customWidth="1"/>
  </cols>
  <sheetData>
    <row r="1" spans="1:5" ht="12.75">
      <c r="A1" s="10" t="s">
        <v>5</v>
      </c>
      <c r="B1" s="10"/>
      <c r="D1" t="s">
        <v>41</v>
      </c>
      <c r="E1" s="9" t="s">
        <v>42</v>
      </c>
    </row>
    <row r="2" spans="1:5" ht="12.75">
      <c r="A2" s="6"/>
      <c r="B2" s="6"/>
      <c r="E2" t="s">
        <v>77</v>
      </c>
    </row>
    <row r="3" spans="1:3" ht="15">
      <c r="A3" s="6" t="s">
        <v>6</v>
      </c>
      <c r="B3" s="6">
        <v>8.91318624903152</v>
      </c>
      <c r="C3" s="11" t="s">
        <v>20</v>
      </c>
    </row>
    <row r="4" spans="1:3" ht="15">
      <c r="A4" s="6" t="s">
        <v>7</v>
      </c>
      <c r="B4" s="6">
        <v>0.24143821722629785</v>
      </c>
      <c r="C4" s="11" t="s">
        <v>29</v>
      </c>
    </row>
    <row r="5" spans="1:3" ht="15">
      <c r="A5" s="6" t="s">
        <v>8</v>
      </c>
      <c r="B5" s="6">
        <v>8.511567636537263</v>
      </c>
      <c r="C5" s="11" t="s">
        <v>21</v>
      </c>
    </row>
    <row r="6" spans="1:3" ht="15">
      <c r="A6" s="6" t="s">
        <v>9</v>
      </c>
      <c r="B6" s="6" t="e">
        <v>#N/A</v>
      </c>
      <c r="C6" s="11" t="s">
        <v>22</v>
      </c>
    </row>
    <row r="7" spans="1:3" ht="15">
      <c r="A7" s="6" t="s">
        <v>10</v>
      </c>
      <c r="B7" s="6">
        <v>3.8403099383468366</v>
      </c>
      <c r="C7" s="11" t="s">
        <v>23</v>
      </c>
    </row>
    <row r="8" spans="1:3" ht="15">
      <c r="A8" s="6" t="s">
        <v>11</v>
      </c>
      <c r="B8" s="6">
        <v>14.747980422565483</v>
      </c>
      <c r="C8" s="11" t="s">
        <v>24</v>
      </c>
    </row>
    <row r="9" spans="1:6" ht="15">
      <c r="A9" s="6" t="s">
        <v>12</v>
      </c>
      <c r="B9" s="6">
        <v>-0.6609321347792938</v>
      </c>
      <c r="C9" s="11" t="s">
        <v>34</v>
      </c>
      <c r="F9" s="13"/>
    </row>
    <row r="10" spans="1:6" ht="15">
      <c r="A10" s="6" t="s">
        <v>13</v>
      </c>
      <c r="B10" s="19">
        <v>0.38988953480351923</v>
      </c>
      <c r="C10" s="11" t="s">
        <v>32</v>
      </c>
      <c r="F10" s="13"/>
    </row>
    <row r="11" spans="1:6" ht="15">
      <c r="A11" s="6" t="s">
        <v>14</v>
      </c>
      <c r="B11" s="19">
        <v>19.016435186085022</v>
      </c>
      <c r="C11" s="11" t="s">
        <v>33</v>
      </c>
      <c r="F11" s="12"/>
    </row>
    <row r="12" spans="1:3" ht="15">
      <c r="A12" s="6" t="s">
        <v>15</v>
      </c>
      <c r="B12" s="19">
        <v>1.088084893596781</v>
      </c>
      <c r="C12" s="11" t="s">
        <v>25</v>
      </c>
    </row>
    <row r="13" spans="1:3" ht="15">
      <c r="A13" s="6" t="s">
        <v>16</v>
      </c>
      <c r="B13" s="19">
        <v>20.104520079681805</v>
      </c>
      <c r="C13" s="11" t="s">
        <v>26</v>
      </c>
    </row>
    <row r="14" spans="1:3" ht="15">
      <c r="A14" s="6" t="s">
        <v>17</v>
      </c>
      <c r="B14" s="6">
        <v>2255.0361210049746</v>
      </c>
      <c r="C14" s="11" t="s">
        <v>27</v>
      </c>
    </row>
    <row r="15" spans="1:3" ht="15">
      <c r="A15" s="6" t="s">
        <v>18</v>
      </c>
      <c r="B15" s="6">
        <v>253</v>
      </c>
      <c r="C15" s="11" t="s">
        <v>28</v>
      </c>
    </row>
    <row r="16" spans="1:3" ht="15">
      <c r="A16" s="6" t="s">
        <v>30</v>
      </c>
      <c r="B16" s="6">
        <v>15.997969108622609</v>
      </c>
      <c r="C16" s="11" t="s">
        <v>35</v>
      </c>
    </row>
    <row r="17" spans="1:3" ht="15">
      <c r="A17" s="6" t="s">
        <v>31</v>
      </c>
      <c r="B17" s="6">
        <v>3.23976770258953</v>
      </c>
      <c r="C17" s="11" t="s">
        <v>36</v>
      </c>
    </row>
    <row r="18" spans="1:3" ht="15.75" thickBot="1">
      <c r="A18" s="7" t="s">
        <v>19</v>
      </c>
      <c r="B18" s="7">
        <v>0.475493811227405</v>
      </c>
      <c r="C18" s="11" t="s">
        <v>40</v>
      </c>
    </row>
    <row r="19" spans="1:2" ht="12.75">
      <c r="A19" s="6" t="s">
        <v>37</v>
      </c>
      <c r="B19">
        <f>B7/B3</f>
        <v>0.4308571403143419</v>
      </c>
    </row>
    <row r="20" ht="12.75">
      <c r="G20" t="s">
        <v>38</v>
      </c>
    </row>
    <row r="21" ht="12.75">
      <c r="G21" t="s">
        <v>39</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B1:H24"/>
  <sheetViews>
    <sheetView tabSelected="1" zoomScalePageLayoutView="0" workbookViewId="0" topLeftCell="A1">
      <selection activeCell="B13" sqref="B13"/>
    </sheetView>
  </sheetViews>
  <sheetFormatPr defaultColWidth="9.140625" defaultRowHeight="12.75"/>
  <cols>
    <col min="4" max="4" width="10.140625" style="0" customWidth="1"/>
  </cols>
  <sheetData>
    <row r="1" spans="2:5" ht="15.75">
      <c r="B1" s="38" t="s">
        <v>66</v>
      </c>
      <c r="C1" s="39"/>
      <c r="E1" t="s">
        <v>78</v>
      </c>
    </row>
    <row r="2" ht="12.75">
      <c r="B2" t="s">
        <v>67</v>
      </c>
    </row>
    <row r="3" ht="12.75">
      <c r="B3" t="s">
        <v>68</v>
      </c>
    </row>
    <row r="4" spans="2:4" ht="12.75">
      <c r="B4" s="56">
        <f>NORMDIST(15000,9000,4000,1)</f>
        <v>0.9331927987311419</v>
      </c>
      <c r="D4" t="s">
        <v>85</v>
      </c>
    </row>
    <row r="6" ht="12.75">
      <c r="B6" t="s">
        <v>69</v>
      </c>
    </row>
    <row r="7" ht="12.75">
      <c r="B7" s="56">
        <f>1-B4</f>
        <v>0.06680720126885809</v>
      </c>
    </row>
    <row r="9" spans="2:5" ht="15.75">
      <c r="B9" s="38" t="s">
        <v>70</v>
      </c>
      <c r="C9" s="39"/>
      <c r="E9" t="s">
        <v>79</v>
      </c>
    </row>
    <row r="10" ht="12.75">
      <c r="B10" t="s">
        <v>71</v>
      </c>
    </row>
    <row r="11" ht="12.75">
      <c r="B11" t="s">
        <v>72</v>
      </c>
    </row>
    <row r="12" spans="2:8" ht="12.75">
      <c r="B12" t="s">
        <v>73</v>
      </c>
      <c r="H12" t="s">
        <v>74</v>
      </c>
    </row>
    <row r="13" spans="2:8" ht="12.75">
      <c r="B13" s="56">
        <f>BINOMDIST(50,5000,0.01,0)</f>
        <v>0.05660875177143747</v>
      </c>
      <c r="D13" t="s">
        <v>82</v>
      </c>
      <c r="H13" s="56">
        <f>NORMDIST(50,50,SQRT(50*0.99),0)</f>
        <v>0.05670318664408418</v>
      </c>
    </row>
    <row r="14" ht="12.75">
      <c r="C14" t="s">
        <v>80</v>
      </c>
    </row>
    <row r="15" ht="12.75">
      <c r="D15" t="s">
        <v>81</v>
      </c>
    </row>
    <row r="17" ht="12.75">
      <c r="B17" t="s">
        <v>75</v>
      </c>
    </row>
    <row r="18" spans="2:4" ht="12.75">
      <c r="B18" s="56">
        <f>BINOMDIST(50,5000,0.01,1)</f>
        <v>0.5375171649663751</v>
      </c>
      <c r="D18" t="s">
        <v>76</v>
      </c>
    </row>
    <row r="21" ht="12.75">
      <c r="B21" t="s">
        <v>83</v>
      </c>
    </row>
    <row r="22" spans="2:4" ht="12.75">
      <c r="B22" s="57">
        <f>NORMINV(0.93319,9000,4000)</f>
        <v>14999.913565851168</v>
      </c>
      <c r="D22" s="9" t="s">
        <v>84</v>
      </c>
    </row>
    <row r="24" spans="6:8" ht="12.75">
      <c r="F24" s="9"/>
      <c r="H24" s="9"/>
    </row>
  </sheetData>
  <sheetProtection/>
  <printOptions/>
  <pageMargins left="0.75" right="0.75" top="1" bottom="1" header="0" footer="0"/>
  <pageSetup horizontalDpi="600" verticalDpi="600" orientation="portrait" r:id="rId3"/>
  <legacyDrawing r:id="rId2"/>
</worksheet>
</file>

<file path=xl/worksheets/sheet3.xml><?xml version="1.0" encoding="utf-8"?>
<worksheet xmlns="http://schemas.openxmlformats.org/spreadsheetml/2006/main" xmlns:r="http://schemas.openxmlformats.org/officeDocument/2006/relationships">
  <dimension ref="A1:C18"/>
  <sheetViews>
    <sheetView zoomScalePageLayoutView="0" workbookViewId="0" topLeftCell="A1">
      <selection activeCell="A20" sqref="A20"/>
    </sheetView>
  </sheetViews>
  <sheetFormatPr defaultColWidth="9.140625" defaultRowHeight="12.75"/>
  <cols>
    <col min="1" max="1" width="23.57421875" style="0" customWidth="1"/>
    <col min="2" max="2" width="19.8515625" style="0" customWidth="1"/>
  </cols>
  <sheetData>
    <row r="1" spans="1:2" ht="12.75">
      <c r="A1" s="75" t="s">
        <v>173</v>
      </c>
      <c r="B1" s="75"/>
    </row>
    <row r="2" spans="1:2" ht="12.75">
      <c r="A2" s="6"/>
      <c r="B2" s="6"/>
    </row>
    <row r="3" spans="1:3" ht="12.75">
      <c r="A3" s="6" t="s">
        <v>6</v>
      </c>
      <c r="B3" s="6">
        <v>5.489504622783495</v>
      </c>
      <c r="C3" t="s">
        <v>176</v>
      </c>
    </row>
    <row r="4" spans="1:3" ht="12.75">
      <c r="A4" s="6" t="s">
        <v>7</v>
      </c>
      <c r="B4" s="6">
        <v>0.1613063082339082</v>
      </c>
      <c r="C4" t="s">
        <v>177</v>
      </c>
    </row>
    <row r="5" spans="1:3" ht="12.75">
      <c r="A5" s="6" t="s">
        <v>8</v>
      </c>
      <c r="B5" s="6">
        <v>5.202132923732279</v>
      </c>
      <c r="C5" t="s">
        <v>178</v>
      </c>
    </row>
    <row r="6" spans="1:3" ht="12.75">
      <c r="A6" s="6" t="s">
        <v>9</v>
      </c>
      <c r="B6" s="6" t="e">
        <v>#N/A</v>
      </c>
      <c r="C6" t="s">
        <v>179</v>
      </c>
    </row>
    <row r="7" spans="1:3" ht="12.75">
      <c r="A7" s="6" t="s">
        <v>10</v>
      </c>
      <c r="B7" s="6">
        <v>2.519685083211161</v>
      </c>
      <c r="C7" t="s">
        <v>180</v>
      </c>
    </row>
    <row r="8" spans="1:3" ht="12.75">
      <c r="A8" s="6" t="s">
        <v>11</v>
      </c>
      <c r="B8" s="6">
        <v>6.3488129185568365</v>
      </c>
      <c r="C8" t="s">
        <v>141</v>
      </c>
    </row>
    <row r="9" spans="1:3" ht="12.75">
      <c r="A9" s="6" t="s">
        <v>12</v>
      </c>
      <c r="B9" s="6">
        <v>-0.6885619147195134</v>
      </c>
      <c r="C9" t="s">
        <v>181</v>
      </c>
    </row>
    <row r="10" spans="1:3" ht="12.75">
      <c r="A10" s="6" t="s">
        <v>13</v>
      </c>
      <c r="B10" s="6">
        <v>0.3380229427721792</v>
      </c>
      <c r="C10" t="s">
        <v>182</v>
      </c>
    </row>
    <row r="11" spans="1:3" ht="12.75">
      <c r="A11" s="6" t="s">
        <v>14</v>
      </c>
      <c r="B11" s="6">
        <v>12.554481271654367</v>
      </c>
      <c r="C11" t="s">
        <v>183</v>
      </c>
    </row>
    <row r="12" spans="1:2" ht="12.75">
      <c r="A12" s="6" t="s">
        <v>15</v>
      </c>
      <c r="B12" s="6">
        <v>0.1804209053516388</v>
      </c>
    </row>
    <row r="13" spans="1:2" ht="12.75">
      <c r="A13" s="6" t="s">
        <v>16</v>
      </c>
      <c r="B13" s="6">
        <v>12.734902177006006</v>
      </c>
    </row>
    <row r="14" spans="1:2" ht="12.75">
      <c r="A14" s="6" t="s">
        <v>17</v>
      </c>
      <c r="B14" s="6">
        <v>1339.4391279591728</v>
      </c>
    </row>
    <row r="15" spans="1:3" ht="12.75">
      <c r="A15" s="6" t="s">
        <v>18</v>
      </c>
      <c r="B15" s="6">
        <v>244</v>
      </c>
      <c r="C15" t="s">
        <v>184</v>
      </c>
    </row>
    <row r="16" spans="1:3" ht="12.75">
      <c r="A16" s="6" t="s">
        <v>174</v>
      </c>
      <c r="B16" s="6">
        <v>10.534741270210361</v>
      </c>
      <c r="C16" t="s">
        <v>185</v>
      </c>
    </row>
    <row r="17" spans="1:3" ht="12.75">
      <c r="A17" s="6" t="s">
        <v>175</v>
      </c>
      <c r="B17" s="6">
        <v>1.4613032211200334</v>
      </c>
      <c r="C17" t="s">
        <v>186</v>
      </c>
    </row>
    <row r="18" spans="1:3" ht="13.5" thickBot="1">
      <c r="A18" s="7" t="s">
        <v>19</v>
      </c>
      <c r="B18" s="7">
        <v>0.3177370357799678</v>
      </c>
      <c r="C18" t="s">
        <v>187</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R295"/>
  <sheetViews>
    <sheetView zoomScalePageLayoutView="0" workbookViewId="0" topLeftCell="B1">
      <pane ySplit="1" topLeftCell="A14" activePane="bottomLeft" state="frozen"/>
      <selection pane="topLeft" activeCell="A1" sqref="A1"/>
      <selection pane="bottomLeft" activeCell="Q47" sqref="Q47"/>
    </sheetView>
  </sheetViews>
  <sheetFormatPr defaultColWidth="9.140625" defaultRowHeight="12.75"/>
  <cols>
    <col min="1" max="1" width="9.28125" style="0" customWidth="1"/>
    <col min="2" max="2" width="8.57421875" style="0" customWidth="1"/>
    <col min="3" max="4" width="8.140625" style="0" customWidth="1"/>
    <col min="5" max="5" width="6.7109375" style="0" customWidth="1"/>
    <col min="6" max="6" width="12.57421875" style="0" customWidth="1"/>
    <col min="7" max="7" width="9.8515625" style="0" customWidth="1"/>
    <col min="8" max="8" width="8.421875" style="0" customWidth="1"/>
    <col min="9" max="9" width="7.421875" style="0" customWidth="1"/>
    <col min="12" max="12" width="3.8515625" style="0" customWidth="1"/>
  </cols>
  <sheetData>
    <row r="1" spans="1:7" ht="12.75">
      <c r="A1" s="8" t="s">
        <v>0</v>
      </c>
      <c r="B1" s="8" t="s">
        <v>1</v>
      </c>
      <c r="C1" s="8" t="s">
        <v>5</v>
      </c>
      <c r="D1" s="8" t="s">
        <v>2</v>
      </c>
      <c r="E1" s="8" t="s">
        <v>3</v>
      </c>
      <c r="F1" s="8" t="s">
        <v>86</v>
      </c>
      <c r="G1" s="8" t="s">
        <v>4</v>
      </c>
    </row>
    <row r="2" spans="1:9" ht="12.75">
      <c r="A2" s="4">
        <v>2.3485198501730338</v>
      </c>
      <c r="B2" s="4">
        <v>1.7472601997531023</v>
      </c>
      <c r="C2" s="4">
        <f>SUM(A2:B2)</f>
        <v>4.095780049926136</v>
      </c>
      <c r="D2" s="2">
        <v>1</v>
      </c>
      <c r="E2" s="2">
        <v>1</v>
      </c>
      <c r="F2" s="2">
        <v>15</v>
      </c>
      <c r="G2" s="2">
        <v>38</v>
      </c>
      <c r="I2" s="9"/>
    </row>
    <row r="3" spans="1:7" ht="12.75">
      <c r="A3" s="4">
        <v>5.93339849627228</v>
      </c>
      <c r="B3" s="4">
        <v>3.11772009227811</v>
      </c>
      <c r="C3" s="4">
        <f aca="true" t="shared" si="0" ref="C3:C57">SUM(A3:B3)</f>
        <v>9.05111858855039</v>
      </c>
      <c r="D3" s="2">
        <v>1</v>
      </c>
      <c r="E3" s="2">
        <v>1</v>
      </c>
      <c r="F3" s="2">
        <v>4</v>
      </c>
      <c r="G3" s="2">
        <v>38</v>
      </c>
    </row>
    <row r="4" spans="1:7" ht="12.75">
      <c r="A4" s="4">
        <v>5.05290758053889</v>
      </c>
      <c r="B4" s="4">
        <v>3.42118019183199</v>
      </c>
      <c r="C4" s="4">
        <f t="shared" si="0"/>
        <v>8.47408777237088</v>
      </c>
      <c r="D4" s="2">
        <v>1</v>
      </c>
      <c r="E4" s="2">
        <v>1</v>
      </c>
      <c r="F4" s="2">
        <v>23</v>
      </c>
      <c r="G4" s="2">
        <v>51</v>
      </c>
    </row>
    <row r="5" spans="1:9" ht="12.75">
      <c r="A5" s="4">
        <v>4.32427885546349</v>
      </c>
      <c r="B5" s="4">
        <v>3.5107981392402747</v>
      </c>
      <c r="C5" s="4">
        <f t="shared" si="0"/>
        <v>7.835076994703765</v>
      </c>
      <c r="D5" s="2">
        <v>1</v>
      </c>
      <c r="E5" s="2">
        <v>1</v>
      </c>
      <c r="F5" s="2">
        <v>35</v>
      </c>
      <c r="G5" s="2">
        <v>79</v>
      </c>
      <c r="I5" s="9"/>
    </row>
    <row r="6" spans="1:7" ht="12.75">
      <c r="A6" s="4">
        <v>3.6743243829987478</v>
      </c>
      <c r="B6" s="4">
        <v>3.164076465006256</v>
      </c>
      <c r="C6" s="4">
        <f t="shared" si="0"/>
        <v>6.838400848005003</v>
      </c>
      <c r="D6" s="2">
        <v>1</v>
      </c>
      <c r="E6" s="2">
        <v>1</v>
      </c>
      <c r="F6" s="2">
        <v>35</v>
      </c>
      <c r="G6" s="2">
        <v>71</v>
      </c>
    </row>
    <row r="7" spans="1:7" ht="12.75">
      <c r="A7" s="4">
        <v>2.862262711758376</v>
      </c>
      <c r="B7" s="4">
        <v>2.8688278187839398</v>
      </c>
      <c r="C7" s="4">
        <f t="shared" si="0"/>
        <v>5.731090530542316</v>
      </c>
      <c r="D7" s="2">
        <v>1</v>
      </c>
      <c r="E7" s="2">
        <v>1</v>
      </c>
      <c r="F7" s="2">
        <v>38</v>
      </c>
      <c r="G7" s="2">
        <v>69</v>
      </c>
    </row>
    <row r="8" spans="1:9" ht="12.75">
      <c r="A8" s="4">
        <v>3.6943969310668763</v>
      </c>
      <c r="B8" s="4">
        <v>1.8689429035350862</v>
      </c>
      <c r="C8" s="4">
        <f t="shared" si="0"/>
        <v>5.563339834601963</v>
      </c>
      <c r="D8" s="2">
        <v>1</v>
      </c>
      <c r="E8" s="2">
        <v>1</v>
      </c>
      <c r="F8" s="2">
        <v>0</v>
      </c>
      <c r="G8" s="2">
        <v>30</v>
      </c>
      <c r="I8" s="9"/>
    </row>
    <row r="9" spans="1:7" ht="12.75">
      <c r="A9" s="4">
        <v>3.447619186161319</v>
      </c>
      <c r="B9" s="4">
        <v>2.334942745337503</v>
      </c>
      <c r="C9" s="4">
        <f t="shared" si="0"/>
        <v>5.782561931498822</v>
      </c>
      <c r="D9" s="2">
        <v>1</v>
      </c>
      <c r="E9" s="2">
        <v>1</v>
      </c>
      <c r="F9" s="2">
        <v>16</v>
      </c>
      <c r="G9" s="2">
        <v>47</v>
      </c>
    </row>
    <row r="10" spans="1:7" ht="12.75">
      <c r="A10" s="4">
        <v>3.363637582267984</v>
      </c>
      <c r="B10" s="4">
        <v>2.976688629691077</v>
      </c>
      <c r="C10" s="4">
        <f t="shared" si="0"/>
        <v>6.340326211959061</v>
      </c>
      <c r="D10" s="2">
        <v>1</v>
      </c>
      <c r="E10" s="2">
        <v>1</v>
      </c>
      <c r="F10" s="2">
        <v>34</v>
      </c>
      <c r="G10" s="2">
        <v>69</v>
      </c>
    </row>
    <row r="11" spans="1:9" ht="12.75">
      <c r="A11" s="4">
        <v>3.41246494220104</v>
      </c>
      <c r="B11" s="4">
        <v>1.9141092983962753</v>
      </c>
      <c r="C11" s="4">
        <f t="shared" si="0"/>
        <v>5.326574240597315</v>
      </c>
      <c r="D11" s="2">
        <v>1</v>
      </c>
      <c r="E11" s="2">
        <v>1</v>
      </c>
      <c r="F11" s="2">
        <v>5</v>
      </c>
      <c r="G11" s="2">
        <v>33</v>
      </c>
      <c r="I11" s="9"/>
    </row>
    <row r="12" spans="1:7" ht="12.75">
      <c r="A12" s="4">
        <v>5.59670651858323</v>
      </c>
      <c r="B12" s="4">
        <v>4.16590292816579</v>
      </c>
      <c r="C12" s="4">
        <f t="shared" si="0"/>
        <v>9.762609446749021</v>
      </c>
      <c r="D12" s="2">
        <v>1</v>
      </c>
      <c r="E12" s="2">
        <v>1</v>
      </c>
      <c r="F12" s="2">
        <v>9</v>
      </c>
      <c r="G12" s="2">
        <v>24</v>
      </c>
    </row>
    <row r="13" spans="1:7" ht="12.75">
      <c r="A13" s="4">
        <v>2.976984099703259</v>
      </c>
      <c r="B13" s="4">
        <v>1.5567009185304832</v>
      </c>
      <c r="C13" s="4">
        <f t="shared" si="0"/>
        <v>4.533685018233742</v>
      </c>
      <c r="D13" s="2">
        <v>1</v>
      </c>
      <c r="E13" s="2">
        <v>1</v>
      </c>
      <c r="F13" s="2">
        <v>1</v>
      </c>
      <c r="G13" s="2">
        <v>27</v>
      </c>
    </row>
    <row r="14" spans="1:9" ht="12.75">
      <c r="A14" s="4">
        <v>3.108300355350366</v>
      </c>
      <c r="B14" s="4">
        <v>1.6027203855062324</v>
      </c>
      <c r="C14" s="4">
        <f t="shared" si="0"/>
        <v>4.711020740856599</v>
      </c>
      <c r="D14" s="2">
        <v>1</v>
      </c>
      <c r="E14" s="2">
        <v>1</v>
      </c>
      <c r="F14" s="2">
        <v>1</v>
      </c>
      <c r="G14" s="2">
        <v>27</v>
      </c>
      <c r="I14" s="9"/>
    </row>
    <row r="15" spans="1:7" ht="12.75">
      <c r="A15" s="4">
        <v>9.18061575954198</v>
      </c>
      <c r="B15" s="4">
        <v>7.33650069571386</v>
      </c>
      <c r="C15" s="4">
        <f t="shared" si="0"/>
        <v>16.51711645525584</v>
      </c>
      <c r="D15" s="2">
        <v>1</v>
      </c>
      <c r="E15" s="2">
        <v>1</v>
      </c>
      <c r="F15" s="2">
        <v>6</v>
      </c>
      <c r="G15" s="2">
        <v>28</v>
      </c>
    </row>
    <row r="16" spans="1:7" ht="12.75">
      <c r="A16" s="4">
        <v>1.8237277648295276</v>
      </c>
      <c r="B16" s="4">
        <v>1.2412806736986775</v>
      </c>
      <c r="C16" s="4">
        <f t="shared" si="0"/>
        <v>3.065008438528205</v>
      </c>
      <c r="D16" s="2">
        <v>1</v>
      </c>
      <c r="E16" s="2">
        <v>1</v>
      </c>
      <c r="F16" s="2">
        <v>8</v>
      </c>
      <c r="G16" s="2">
        <v>26</v>
      </c>
    </row>
    <row r="17" spans="1:9" ht="12.75">
      <c r="A17" s="4">
        <v>2.1886284078645986</v>
      </c>
      <c r="B17" s="4">
        <v>1.1199497518921369</v>
      </c>
      <c r="C17" s="4">
        <f t="shared" si="0"/>
        <v>3.3085781597567356</v>
      </c>
      <c r="D17" s="2">
        <v>1</v>
      </c>
      <c r="E17" s="2">
        <v>1</v>
      </c>
      <c r="F17" s="2">
        <v>0</v>
      </c>
      <c r="G17" s="2">
        <v>19</v>
      </c>
      <c r="I17" s="9"/>
    </row>
    <row r="18" spans="1:7" ht="12.75">
      <c r="A18" s="4">
        <v>3.345345370078576</v>
      </c>
      <c r="B18" s="4">
        <v>2.1002370027980084</v>
      </c>
      <c r="C18" s="4">
        <f t="shared" si="0"/>
        <v>5.445582372876585</v>
      </c>
      <c r="D18" s="2">
        <v>1</v>
      </c>
      <c r="E18" s="2">
        <v>1</v>
      </c>
      <c r="F18" s="2">
        <v>11</v>
      </c>
      <c r="G18" s="2">
        <v>40</v>
      </c>
    </row>
    <row r="19" spans="1:9" ht="15.75">
      <c r="A19" s="4">
        <v>8.63686605042312</v>
      </c>
      <c r="B19" s="4">
        <v>6.8330666505053</v>
      </c>
      <c r="C19" s="4">
        <f t="shared" si="0"/>
        <v>15.46993270092842</v>
      </c>
      <c r="D19" s="2">
        <v>1</v>
      </c>
      <c r="E19" s="2">
        <v>1</v>
      </c>
      <c r="F19" s="2">
        <v>13</v>
      </c>
      <c r="G19" s="2">
        <v>38</v>
      </c>
      <c r="I19" s="35"/>
    </row>
    <row r="20" spans="1:13" ht="12.75">
      <c r="A20" s="4">
        <v>3.2792171471810434</v>
      </c>
      <c r="B20" s="4">
        <v>2.4700629941966192</v>
      </c>
      <c r="C20" s="4">
        <f t="shared" si="0"/>
        <v>5.749280141377662</v>
      </c>
      <c r="D20" s="2">
        <v>1</v>
      </c>
      <c r="E20" s="2">
        <v>1</v>
      </c>
      <c r="F20" s="2">
        <v>22</v>
      </c>
      <c r="G20" s="2">
        <v>56</v>
      </c>
      <c r="I20" s="37"/>
      <c r="M20" s="36"/>
    </row>
    <row r="21" spans="1:9" ht="12.75">
      <c r="A21" s="4">
        <v>3.3496143108350225</v>
      </c>
      <c r="B21" s="4">
        <v>2.210864774363402</v>
      </c>
      <c r="C21" s="4">
        <f t="shared" si="0"/>
        <v>5.560479085198424</v>
      </c>
      <c r="D21" s="2">
        <v>1</v>
      </c>
      <c r="E21" s="2">
        <v>1</v>
      </c>
      <c r="F21" s="2">
        <v>14</v>
      </c>
      <c r="G21" s="2">
        <v>47</v>
      </c>
      <c r="I21" s="2"/>
    </row>
    <row r="22" spans="1:18" ht="12.75">
      <c r="A22" s="4">
        <v>1.7196906658937223</v>
      </c>
      <c r="B22" s="4">
        <v>1.4176016121301858</v>
      </c>
      <c r="C22" s="4">
        <f t="shared" si="0"/>
        <v>3.1372922780239083</v>
      </c>
      <c r="D22" s="2">
        <v>1</v>
      </c>
      <c r="E22" s="2">
        <v>1</v>
      </c>
      <c r="F22" s="2">
        <v>14</v>
      </c>
      <c r="G22" s="2">
        <v>33</v>
      </c>
      <c r="I22" s="2"/>
      <c r="N22" s="9" t="s">
        <v>163</v>
      </c>
      <c r="R22" t="s">
        <v>164</v>
      </c>
    </row>
    <row r="23" spans="1:16" ht="12.75">
      <c r="A23" s="4">
        <v>3.2525848685763776</v>
      </c>
      <c r="B23" s="4">
        <v>3.0538262335374338</v>
      </c>
      <c r="C23" s="4">
        <f t="shared" si="0"/>
        <v>6.306411102113811</v>
      </c>
      <c r="D23" s="2">
        <v>1</v>
      </c>
      <c r="E23" s="2">
        <v>1</v>
      </c>
      <c r="F23" s="2">
        <v>38</v>
      </c>
      <c r="G23" s="2">
        <v>73</v>
      </c>
      <c r="I23" s="22"/>
      <c r="N23" s="73"/>
      <c r="P23" t="s">
        <v>165</v>
      </c>
    </row>
    <row r="24" spans="1:9" ht="12.75">
      <c r="A24" s="4">
        <v>4.410649019817356</v>
      </c>
      <c r="B24" s="4">
        <v>2.2854813750473846</v>
      </c>
      <c r="C24" s="4">
        <f t="shared" si="0"/>
        <v>6.69613039486474</v>
      </c>
      <c r="D24" s="2">
        <v>1</v>
      </c>
      <c r="E24" s="2">
        <v>1</v>
      </c>
      <c r="F24" s="2">
        <v>2</v>
      </c>
      <c r="G24" s="2">
        <v>37</v>
      </c>
      <c r="I24" s="2"/>
    </row>
    <row r="25" spans="1:14" ht="12.75">
      <c r="A25" s="4">
        <v>3.36712663131766</v>
      </c>
      <c r="B25" s="4">
        <v>2.741121224530561</v>
      </c>
      <c r="C25" s="4">
        <f t="shared" si="0"/>
        <v>6.108247855848221</v>
      </c>
      <c r="D25" s="2">
        <v>1</v>
      </c>
      <c r="E25" s="2">
        <v>1</v>
      </c>
      <c r="F25" s="2">
        <v>28</v>
      </c>
      <c r="G25" s="2">
        <v>63</v>
      </c>
      <c r="I25" s="2"/>
      <c r="N25" s="9" t="s">
        <v>166</v>
      </c>
    </row>
    <row r="26" spans="1:16" ht="12.75">
      <c r="A26" s="4">
        <v>2.8774273990420625</v>
      </c>
      <c r="B26" s="4">
        <v>2.6634977810664884</v>
      </c>
      <c r="C26" s="4">
        <f t="shared" si="0"/>
        <v>5.540925180108551</v>
      </c>
      <c r="D26" s="2">
        <v>1</v>
      </c>
      <c r="E26" s="2">
        <v>1</v>
      </c>
      <c r="F26" s="2">
        <v>32</v>
      </c>
      <c r="G26" s="2">
        <v>62</v>
      </c>
      <c r="I26" s="22"/>
      <c r="N26" s="73"/>
      <c r="P26" t="s">
        <v>167</v>
      </c>
    </row>
    <row r="27" spans="1:9" ht="12.75">
      <c r="A27" s="4">
        <v>3.436291429650737</v>
      </c>
      <c r="B27" s="4">
        <v>3.1768999492685586</v>
      </c>
      <c r="C27" s="4">
        <f t="shared" si="0"/>
        <v>6.6131913789192955</v>
      </c>
      <c r="D27" s="2">
        <v>1</v>
      </c>
      <c r="E27" s="2">
        <v>1</v>
      </c>
      <c r="F27" s="2">
        <v>38</v>
      </c>
      <c r="G27" s="2">
        <v>71</v>
      </c>
      <c r="I27" s="2"/>
    </row>
    <row r="28" spans="1:14" ht="12.75">
      <c r="A28" s="4">
        <v>2.7123791217745747</v>
      </c>
      <c r="B28" s="4">
        <v>2.055673798077143</v>
      </c>
      <c r="C28" s="4">
        <f t="shared" si="0"/>
        <v>4.768052919851717</v>
      </c>
      <c r="D28" s="2">
        <v>1</v>
      </c>
      <c r="E28" s="2">
        <v>1</v>
      </c>
      <c r="F28" s="2">
        <v>18</v>
      </c>
      <c r="G28" s="2">
        <v>42</v>
      </c>
      <c r="I28" s="2"/>
      <c r="N28" s="9" t="s">
        <v>168</v>
      </c>
    </row>
    <row r="29" spans="1:16" ht="12.75">
      <c r="A29" s="4">
        <v>1.9923207976971753</v>
      </c>
      <c r="B29" s="4">
        <v>1.4464762654216643</v>
      </c>
      <c r="C29" s="4">
        <f t="shared" si="0"/>
        <v>3.4387970631188396</v>
      </c>
      <c r="D29" s="2">
        <v>1</v>
      </c>
      <c r="E29" s="2">
        <v>1</v>
      </c>
      <c r="F29" s="2">
        <v>12</v>
      </c>
      <c r="G29" s="2">
        <v>32</v>
      </c>
      <c r="I29" s="37"/>
      <c r="N29" s="73"/>
      <c r="P29" t="s">
        <v>169</v>
      </c>
    </row>
    <row r="30" spans="1:7" ht="12.75">
      <c r="A30" s="4">
        <v>2.0986862030695193</v>
      </c>
      <c r="B30" s="4">
        <v>2.174652101443204</v>
      </c>
      <c r="C30" s="4">
        <f t="shared" si="0"/>
        <v>4.273338304512723</v>
      </c>
      <c r="D30" s="2">
        <v>1</v>
      </c>
      <c r="E30" s="2">
        <v>2</v>
      </c>
      <c r="F30" s="2">
        <v>30</v>
      </c>
      <c r="G30" s="2">
        <v>52</v>
      </c>
    </row>
    <row r="31" spans="1:9" ht="12.75">
      <c r="A31" s="4">
        <v>2.8383191268658265</v>
      </c>
      <c r="B31" s="4">
        <v>1.9463820738855029</v>
      </c>
      <c r="C31" s="4">
        <f t="shared" si="0"/>
        <v>4.784701200751329</v>
      </c>
      <c r="D31" s="2">
        <v>1</v>
      </c>
      <c r="E31" s="2">
        <v>2</v>
      </c>
      <c r="F31" s="2">
        <v>14</v>
      </c>
      <c r="G31" s="2">
        <v>38</v>
      </c>
      <c r="I31" s="49"/>
    </row>
    <row r="32" spans="1:7" ht="12.75">
      <c r="A32" s="4">
        <v>5.3727807274553925</v>
      </c>
      <c r="B32" s="4">
        <v>3.849878018990613</v>
      </c>
      <c r="C32" s="4">
        <f t="shared" si="0"/>
        <v>9.222658746446005</v>
      </c>
      <c r="D32" s="2">
        <v>1</v>
      </c>
      <c r="E32" s="2">
        <v>2</v>
      </c>
      <c r="F32" s="2">
        <v>31</v>
      </c>
      <c r="G32" s="2">
        <v>80</v>
      </c>
    </row>
    <row r="33" spans="1:7" ht="12.75">
      <c r="A33" s="4">
        <v>3.0416889633925166</v>
      </c>
      <c r="B33" s="4">
        <v>1.632359115321552</v>
      </c>
      <c r="C33" s="4">
        <f t="shared" si="0"/>
        <v>4.674048078714069</v>
      </c>
      <c r="D33" s="2">
        <v>1</v>
      </c>
      <c r="E33" s="2">
        <v>2</v>
      </c>
      <c r="F33" s="2">
        <v>2</v>
      </c>
      <c r="G33" s="2">
        <v>28</v>
      </c>
    </row>
    <row r="34" spans="1:14" ht="18">
      <c r="A34" s="4">
        <v>6.640307113528252</v>
      </c>
      <c r="B34" s="4">
        <v>3.6178005796835264</v>
      </c>
      <c r="C34" s="4">
        <f t="shared" si="0"/>
        <v>10.258107693211779</v>
      </c>
      <c r="D34" s="2">
        <v>1</v>
      </c>
      <c r="E34" s="2">
        <v>2</v>
      </c>
      <c r="F34" s="2">
        <v>7</v>
      </c>
      <c r="G34" s="2">
        <v>65</v>
      </c>
      <c r="I34" s="38"/>
      <c r="J34" s="39"/>
      <c r="K34" s="39"/>
      <c r="L34" s="39"/>
      <c r="N34" s="74" t="s">
        <v>170</v>
      </c>
    </row>
    <row r="35" spans="1:14" ht="12.75">
      <c r="A35" s="4">
        <v>4.157609403890092</v>
      </c>
      <c r="B35" s="4">
        <v>2.174892229030223</v>
      </c>
      <c r="C35" s="4">
        <f t="shared" si="0"/>
        <v>6.332501632920315</v>
      </c>
      <c r="D35" s="2">
        <v>1</v>
      </c>
      <c r="E35" s="2">
        <v>2</v>
      </c>
      <c r="F35" s="2">
        <v>2</v>
      </c>
      <c r="G35" s="2">
        <v>35</v>
      </c>
      <c r="I35" s="36"/>
      <c r="N35" t="s">
        <v>171</v>
      </c>
    </row>
    <row r="36" spans="1:14" ht="12.75">
      <c r="A36" s="4">
        <v>2.1701793078391347</v>
      </c>
      <c r="B36" s="4">
        <v>1.6226121613203057</v>
      </c>
      <c r="C36" s="4">
        <f t="shared" si="0"/>
        <v>3.7927914691594404</v>
      </c>
      <c r="D36" s="2">
        <v>1</v>
      </c>
      <c r="E36" s="2">
        <v>2</v>
      </c>
      <c r="F36" s="2">
        <v>14</v>
      </c>
      <c r="G36" s="2">
        <v>36</v>
      </c>
      <c r="N36" t="s">
        <v>172</v>
      </c>
    </row>
    <row r="37" spans="1:7" ht="12.75">
      <c r="A37" s="4">
        <v>0.9241329128853977</v>
      </c>
      <c r="B37" s="4">
        <v>1.1926337955338577</v>
      </c>
      <c r="C37" s="4">
        <f t="shared" si="0"/>
        <v>2.1167667084192554</v>
      </c>
      <c r="D37" s="2">
        <v>1</v>
      </c>
      <c r="E37" s="2">
        <v>2</v>
      </c>
      <c r="F37" s="2">
        <v>19</v>
      </c>
      <c r="G37" s="2">
        <v>32</v>
      </c>
    </row>
    <row r="38" spans="1:7" ht="12.75">
      <c r="A38" s="4">
        <v>2.6162694060330978</v>
      </c>
      <c r="B38" s="4">
        <v>2.0749580313651923</v>
      </c>
      <c r="C38" s="4">
        <f t="shared" si="0"/>
        <v>4.69122743739829</v>
      </c>
      <c r="D38" s="2">
        <v>1</v>
      </c>
      <c r="E38" s="2">
        <v>2</v>
      </c>
      <c r="F38" s="2">
        <v>20</v>
      </c>
      <c r="G38" s="2">
        <v>44</v>
      </c>
    </row>
    <row r="39" spans="1:7" ht="12.75">
      <c r="A39" s="4">
        <v>2.6057158568874</v>
      </c>
      <c r="B39" s="4">
        <v>1.8630404291303666</v>
      </c>
      <c r="C39" s="4">
        <f t="shared" si="0"/>
        <v>4.468756286017767</v>
      </c>
      <c r="D39" s="2">
        <v>1</v>
      </c>
      <c r="E39" s="2">
        <v>2</v>
      </c>
      <c r="F39" s="2">
        <v>14</v>
      </c>
      <c r="G39" s="2">
        <v>37</v>
      </c>
    </row>
    <row r="40" spans="1:7" ht="12.75">
      <c r="A40" s="4">
        <v>0.7918014337774366</v>
      </c>
      <c r="B40" s="4">
        <v>1.8747513898218522</v>
      </c>
      <c r="C40" s="4">
        <f t="shared" si="0"/>
        <v>2.6665528235992886</v>
      </c>
      <c r="D40" s="2">
        <v>1</v>
      </c>
      <c r="E40" s="2">
        <v>2</v>
      </c>
      <c r="F40" s="2">
        <v>39</v>
      </c>
      <c r="G40" s="2">
        <v>55</v>
      </c>
    </row>
    <row r="41" spans="1:7" ht="12.75">
      <c r="A41" s="4">
        <v>4.466437424824107</v>
      </c>
      <c r="B41" s="4">
        <v>2.294286249873524</v>
      </c>
      <c r="C41" s="4">
        <f t="shared" si="0"/>
        <v>6.760723674697632</v>
      </c>
      <c r="D41" s="2">
        <v>1</v>
      </c>
      <c r="E41" s="2">
        <v>2</v>
      </c>
      <c r="F41" s="2">
        <v>1</v>
      </c>
      <c r="G41" s="2">
        <v>38</v>
      </c>
    </row>
    <row r="42" spans="1:7" ht="12.75">
      <c r="A42" s="4">
        <v>2.5346479408908635</v>
      </c>
      <c r="B42" s="4">
        <v>1.6134038679032399</v>
      </c>
      <c r="C42" s="4">
        <f t="shared" si="0"/>
        <v>4.148051808794103</v>
      </c>
      <c r="D42" s="2">
        <v>1</v>
      </c>
      <c r="E42" s="2">
        <v>2</v>
      </c>
      <c r="F42" s="2">
        <v>9</v>
      </c>
      <c r="G42" s="2">
        <v>31</v>
      </c>
    </row>
    <row r="43" spans="1:7" ht="12.75">
      <c r="A43" s="4">
        <v>2.074123024911387</v>
      </c>
      <c r="B43" s="4">
        <v>1.0445232880225748</v>
      </c>
      <c r="C43" s="4">
        <f t="shared" si="0"/>
        <v>3.1186463129339614</v>
      </c>
      <c r="D43" s="2">
        <v>1</v>
      </c>
      <c r="E43" s="2">
        <v>2</v>
      </c>
      <c r="F43" s="2">
        <v>0</v>
      </c>
      <c r="G43" s="2">
        <v>19</v>
      </c>
    </row>
    <row r="44" spans="1:7" ht="12.75">
      <c r="A44" s="4">
        <v>1.1257860781624913</v>
      </c>
      <c r="B44" s="4">
        <v>1.952110849683376</v>
      </c>
      <c r="C44" s="4">
        <f t="shared" si="0"/>
        <v>3.077896927845867</v>
      </c>
      <c r="D44" s="2">
        <v>1</v>
      </c>
      <c r="E44" s="2">
        <v>2</v>
      </c>
      <c r="F44" s="2">
        <v>37</v>
      </c>
      <c r="G44" s="2">
        <v>53</v>
      </c>
    </row>
    <row r="45" spans="1:7" ht="12.75">
      <c r="A45" s="4">
        <v>2.3739118053781567</v>
      </c>
      <c r="B45" s="4">
        <v>1.3374274136604825</v>
      </c>
      <c r="C45" s="4">
        <f t="shared" si="0"/>
        <v>3.7113392190386394</v>
      </c>
      <c r="D45" s="2">
        <v>1</v>
      </c>
      <c r="E45" s="2">
        <v>2</v>
      </c>
      <c r="F45" s="2">
        <v>4</v>
      </c>
      <c r="G45" s="2">
        <v>26</v>
      </c>
    </row>
    <row r="46" spans="1:7" ht="12.75">
      <c r="A46" s="4">
        <v>4.6341118680429645</v>
      </c>
      <c r="B46" s="4">
        <v>2.7020927088254005</v>
      </c>
      <c r="C46" s="4">
        <f t="shared" si="0"/>
        <v>7.336204576868365</v>
      </c>
      <c r="D46" s="2">
        <v>1</v>
      </c>
      <c r="E46" s="2">
        <v>2</v>
      </c>
      <c r="F46" s="2">
        <v>10</v>
      </c>
      <c r="G46" s="2">
        <v>50</v>
      </c>
    </row>
    <row r="47" spans="1:7" ht="12.75">
      <c r="A47" s="4">
        <v>2.1047207004157826</v>
      </c>
      <c r="B47" s="4">
        <v>2.215893783235022</v>
      </c>
      <c r="C47" s="4">
        <f t="shared" si="0"/>
        <v>4.320614483650805</v>
      </c>
      <c r="D47" s="2">
        <v>1</v>
      </c>
      <c r="E47" s="2">
        <v>2</v>
      </c>
      <c r="F47" s="2">
        <v>31</v>
      </c>
      <c r="G47" s="2">
        <v>53</v>
      </c>
    </row>
    <row r="48" spans="1:7" ht="12.75">
      <c r="A48" s="4">
        <v>2.255467173497891</v>
      </c>
      <c r="B48" s="4">
        <v>2.1472043957946316</v>
      </c>
      <c r="C48" s="4">
        <f t="shared" si="0"/>
        <v>4.402671569292522</v>
      </c>
      <c r="D48" s="2">
        <v>1</v>
      </c>
      <c r="E48" s="2">
        <v>2</v>
      </c>
      <c r="F48" s="2">
        <v>27</v>
      </c>
      <c r="G48" s="2">
        <v>51</v>
      </c>
    </row>
    <row r="49" spans="1:7" ht="12.75">
      <c r="A49" s="4">
        <v>1.8165336617385037</v>
      </c>
      <c r="B49" s="4">
        <v>2.1219269157107084</v>
      </c>
      <c r="C49" s="4">
        <f t="shared" si="0"/>
        <v>3.938460577449212</v>
      </c>
      <c r="D49" s="2">
        <v>1</v>
      </c>
      <c r="E49" s="2">
        <v>2</v>
      </c>
      <c r="F49" s="2">
        <v>32</v>
      </c>
      <c r="G49" s="2">
        <v>55</v>
      </c>
    </row>
    <row r="50" spans="1:7" ht="12.75">
      <c r="A50" s="4">
        <v>1.9904858921363484</v>
      </c>
      <c r="B50" s="4">
        <v>2.0817324019231505</v>
      </c>
      <c r="C50" s="4">
        <f t="shared" si="0"/>
        <v>4.072218294059499</v>
      </c>
      <c r="D50" s="2">
        <v>1</v>
      </c>
      <c r="E50" s="2">
        <v>2</v>
      </c>
      <c r="F50" s="2">
        <v>28</v>
      </c>
      <c r="G50" s="2">
        <v>52</v>
      </c>
    </row>
    <row r="51" spans="1:7" ht="12.75">
      <c r="A51" s="4">
        <v>4.100811459764373</v>
      </c>
      <c r="B51" s="4">
        <v>2.1779883587465925</v>
      </c>
      <c r="C51" s="4">
        <f t="shared" si="0"/>
        <v>6.278799818510965</v>
      </c>
      <c r="D51" s="2">
        <v>1</v>
      </c>
      <c r="E51" s="2">
        <v>2</v>
      </c>
      <c r="F51" s="2">
        <v>3</v>
      </c>
      <c r="G51" s="2">
        <v>39</v>
      </c>
    </row>
    <row r="52" spans="1:7" ht="12.75">
      <c r="A52" s="4">
        <v>3.176504499904695</v>
      </c>
      <c r="B52" s="4">
        <v>1.7866530800558051</v>
      </c>
      <c r="C52" s="4">
        <f t="shared" si="0"/>
        <v>4.9631575799605</v>
      </c>
      <c r="D52" s="2">
        <v>1</v>
      </c>
      <c r="E52" s="2">
        <v>2</v>
      </c>
      <c r="F52" s="2">
        <v>5</v>
      </c>
      <c r="G52" s="2">
        <v>32</v>
      </c>
    </row>
    <row r="53" spans="1:7" ht="12.75">
      <c r="A53" s="4">
        <v>3.483009898744058</v>
      </c>
      <c r="B53" s="4">
        <v>2.8757406133022028</v>
      </c>
      <c r="C53" s="4">
        <f t="shared" si="0"/>
        <v>6.35875051204626</v>
      </c>
      <c r="D53" s="2">
        <v>1</v>
      </c>
      <c r="E53" s="2">
        <v>2</v>
      </c>
      <c r="F53" s="2">
        <v>30</v>
      </c>
      <c r="G53" s="2">
        <v>66</v>
      </c>
    </row>
    <row r="54" spans="1:7" ht="12.75">
      <c r="A54" s="4">
        <v>1.5333306540269405</v>
      </c>
      <c r="B54" s="4">
        <v>1.7064370485625897</v>
      </c>
      <c r="C54" s="4">
        <f t="shared" si="0"/>
        <v>3.23976770258953</v>
      </c>
      <c r="D54" s="2">
        <v>1</v>
      </c>
      <c r="E54" s="2">
        <v>2</v>
      </c>
      <c r="F54" s="2">
        <v>25</v>
      </c>
      <c r="G54" s="2">
        <v>45</v>
      </c>
    </row>
    <row r="55" spans="1:7" ht="12.75">
      <c r="A55" s="4">
        <v>3.807324340712512</v>
      </c>
      <c r="B55" s="4">
        <v>2.164137648733892</v>
      </c>
      <c r="C55" s="4">
        <f t="shared" si="0"/>
        <v>5.971461989446404</v>
      </c>
      <c r="D55" s="2">
        <v>1</v>
      </c>
      <c r="E55" s="2">
        <v>2</v>
      </c>
      <c r="F55" s="2">
        <v>6</v>
      </c>
      <c r="G55" s="2">
        <v>41</v>
      </c>
    </row>
    <row r="56" spans="1:7" ht="12.75">
      <c r="A56" s="4">
        <v>2.63456389195926</v>
      </c>
      <c r="B56" s="4">
        <v>1.9244782105140703</v>
      </c>
      <c r="C56" s="4">
        <f t="shared" si="0"/>
        <v>4.559042102473331</v>
      </c>
      <c r="D56" s="2">
        <v>1</v>
      </c>
      <c r="E56" s="2">
        <v>2</v>
      </c>
      <c r="F56" s="2">
        <v>16</v>
      </c>
      <c r="G56" s="2">
        <v>40</v>
      </c>
    </row>
    <row r="57" spans="1:7" ht="12.75">
      <c r="A57" s="4">
        <v>2.0356445778161287</v>
      </c>
      <c r="B57" s="4">
        <v>1.8463082656529601</v>
      </c>
      <c r="C57" s="4">
        <f t="shared" si="0"/>
        <v>3.881952843469089</v>
      </c>
      <c r="D57" s="2">
        <v>1</v>
      </c>
      <c r="E57" s="2">
        <v>2</v>
      </c>
      <c r="F57" s="2">
        <v>22</v>
      </c>
      <c r="G57" s="2">
        <v>45</v>
      </c>
    </row>
    <row r="58" spans="1:7" ht="12.75">
      <c r="A58" s="4">
        <v>3.194671656572609</v>
      </c>
      <c r="B58" s="4">
        <v>2.6645986231714023</v>
      </c>
      <c r="C58" s="4">
        <f aca="true" t="shared" si="1" ref="C58:C121">SUM(A58:B58)</f>
        <v>5.8592702797440115</v>
      </c>
      <c r="D58" s="2">
        <v>1</v>
      </c>
      <c r="E58" s="2">
        <v>2</v>
      </c>
      <c r="F58" s="2">
        <v>28</v>
      </c>
      <c r="G58" s="2">
        <v>57</v>
      </c>
    </row>
    <row r="59" spans="1:7" ht="12.75">
      <c r="A59" s="4">
        <v>3.372947397409007</v>
      </c>
      <c r="B59" s="4">
        <v>2.5192170075213007</v>
      </c>
      <c r="C59" s="4">
        <f t="shared" si="1"/>
        <v>5.892164404930307</v>
      </c>
      <c r="D59" s="2">
        <v>1</v>
      </c>
      <c r="E59" s="2">
        <v>2</v>
      </c>
      <c r="F59" s="2">
        <v>22</v>
      </c>
      <c r="G59" s="2">
        <v>56</v>
      </c>
    </row>
    <row r="60" spans="1:7" ht="12.75">
      <c r="A60" s="4">
        <v>3.664622348267585</v>
      </c>
      <c r="B60" s="4">
        <v>2.104047982508072</v>
      </c>
      <c r="C60" s="4">
        <f t="shared" si="1"/>
        <v>5.768670330775657</v>
      </c>
      <c r="D60" s="2">
        <v>1</v>
      </c>
      <c r="E60" s="2">
        <v>2</v>
      </c>
      <c r="F60" s="2">
        <v>7</v>
      </c>
      <c r="G60" s="2">
        <v>39</v>
      </c>
    </row>
    <row r="61" spans="1:7" ht="12.75">
      <c r="A61" s="4">
        <v>1.463063093367964</v>
      </c>
      <c r="B61" s="4">
        <v>2.18694400433955</v>
      </c>
      <c r="C61" s="4">
        <f t="shared" si="1"/>
        <v>3.650007097707514</v>
      </c>
      <c r="D61" s="2">
        <v>1</v>
      </c>
      <c r="E61" s="2">
        <v>2</v>
      </c>
      <c r="F61" s="2">
        <v>38</v>
      </c>
      <c r="G61" s="2">
        <v>56</v>
      </c>
    </row>
    <row r="62" spans="1:7" ht="12.75">
      <c r="A62" s="4">
        <v>3.3340983312227763</v>
      </c>
      <c r="B62" s="4">
        <v>2.6974608603042194</v>
      </c>
      <c r="C62" s="4">
        <f t="shared" si="1"/>
        <v>6.031559191526996</v>
      </c>
      <c r="D62" s="2">
        <v>1</v>
      </c>
      <c r="E62" s="2">
        <v>2</v>
      </c>
      <c r="F62" s="2">
        <v>27</v>
      </c>
      <c r="G62" s="2">
        <v>61</v>
      </c>
    </row>
    <row r="63" spans="1:7" ht="12.75">
      <c r="A63" s="4">
        <v>3.714808265911415</v>
      </c>
      <c r="B63" s="4">
        <v>2.6505954534916123</v>
      </c>
      <c r="C63" s="4">
        <f t="shared" si="1"/>
        <v>6.3654037194030275</v>
      </c>
      <c r="D63" s="2">
        <v>1</v>
      </c>
      <c r="E63" s="2">
        <v>2</v>
      </c>
      <c r="F63" s="2">
        <v>21</v>
      </c>
      <c r="G63" s="2">
        <v>56</v>
      </c>
    </row>
    <row r="64" spans="1:7" ht="12.75">
      <c r="A64" s="4">
        <v>1.4613032211200334</v>
      </c>
      <c r="B64" s="4">
        <v>1.9256801453663768</v>
      </c>
      <c r="C64" s="4">
        <f t="shared" si="1"/>
        <v>3.38698336648641</v>
      </c>
      <c r="D64" s="2">
        <v>1</v>
      </c>
      <c r="E64" s="2">
        <v>2</v>
      </c>
      <c r="F64" s="2">
        <v>31</v>
      </c>
      <c r="G64" s="2">
        <v>51</v>
      </c>
    </row>
    <row r="65" spans="1:7" ht="12.75">
      <c r="A65" s="4">
        <v>3.0383329279429745</v>
      </c>
      <c r="B65" s="4">
        <v>2.727653661456762</v>
      </c>
      <c r="C65" s="4">
        <f t="shared" si="1"/>
        <v>5.765986589399736</v>
      </c>
      <c r="D65" s="2">
        <v>1</v>
      </c>
      <c r="E65" s="2">
        <v>2</v>
      </c>
      <c r="F65" s="2">
        <v>32</v>
      </c>
      <c r="G65" s="2">
        <v>64</v>
      </c>
    </row>
    <row r="66" spans="1:7" ht="12.75">
      <c r="A66" s="4">
        <v>4.102077931136591</v>
      </c>
      <c r="B66" s="4">
        <v>2.4443615156949474</v>
      </c>
      <c r="C66" s="4">
        <f t="shared" si="1"/>
        <v>6.546439446831538</v>
      </c>
      <c r="D66" s="2">
        <v>1</v>
      </c>
      <c r="E66" s="2">
        <v>2</v>
      </c>
      <c r="F66" s="2">
        <v>10</v>
      </c>
      <c r="G66" s="2">
        <v>46</v>
      </c>
    </row>
    <row r="67" spans="1:7" ht="12.75">
      <c r="A67" s="4">
        <v>2.399153693957487</v>
      </c>
      <c r="B67" s="4">
        <v>1.466506990110553</v>
      </c>
      <c r="C67" s="4">
        <f t="shared" si="1"/>
        <v>3.86566068406804</v>
      </c>
      <c r="D67" s="2">
        <v>1</v>
      </c>
      <c r="E67" s="2">
        <v>2</v>
      </c>
      <c r="F67" s="2">
        <v>7</v>
      </c>
      <c r="G67" s="2">
        <v>28</v>
      </c>
    </row>
    <row r="68" spans="1:7" ht="12.75">
      <c r="A68" s="4">
        <v>4.16937144412077</v>
      </c>
      <c r="B68" s="4">
        <v>3.3848200035020795</v>
      </c>
      <c r="C68" s="4">
        <f t="shared" si="1"/>
        <v>7.55419144762285</v>
      </c>
      <c r="D68" s="2">
        <v>1</v>
      </c>
      <c r="E68" s="2">
        <v>2</v>
      </c>
      <c r="F68" s="2">
        <v>34</v>
      </c>
      <c r="G68" s="2">
        <v>75</v>
      </c>
    </row>
    <row r="69" spans="1:7" ht="12.75">
      <c r="A69" s="4">
        <v>3.3080083388340427</v>
      </c>
      <c r="B69" s="4">
        <v>1.8262658961542875</v>
      </c>
      <c r="C69" s="4">
        <f t="shared" si="1"/>
        <v>5.134274234988331</v>
      </c>
      <c r="D69" s="2">
        <v>1</v>
      </c>
      <c r="E69" s="2">
        <v>2</v>
      </c>
      <c r="F69" s="2">
        <v>4</v>
      </c>
      <c r="G69" s="2">
        <v>35</v>
      </c>
    </row>
    <row r="70" spans="1:7" ht="12.75">
      <c r="A70" s="4">
        <v>3.460347564512631</v>
      </c>
      <c r="B70" s="4">
        <v>1.8194404224736072</v>
      </c>
      <c r="C70" s="4">
        <f t="shared" si="1"/>
        <v>5.279787986986238</v>
      </c>
      <c r="D70" s="2">
        <v>1</v>
      </c>
      <c r="E70" s="2">
        <v>2</v>
      </c>
      <c r="F70" s="2">
        <v>2</v>
      </c>
      <c r="G70" s="2">
        <v>31</v>
      </c>
    </row>
    <row r="71" spans="1:7" ht="12.75">
      <c r="A71" s="4">
        <v>3.325638893627911</v>
      </c>
      <c r="B71" s="4">
        <v>2.8051577750100063</v>
      </c>
      <c r="C71" s="4">
        <f t="shared" si="1"/>
        <v>6.130796668637917</v>
      </c>
      <c r="D71" s="2">
        <v>1</v>
      </c>
      <c r="E71" s="2">
        <v>2</v>
      </c>
      <c r="F71" s="2">
        <v>30</v>
      </c>
      <c r="G71" s="2">
        <v>62</v>
      </c>
    </row>
    <row r="72" spans="1:7" ht="12.75">
      <c r="A72" s="4">
        <v>2.679234861105215</v>
      </c>
      <c r="B72" s="4">
        <v>2.4472104357102356</v>
      </c>
      <c r="C72" s="4">
        <f t="shared" si="1"/>
        <v>5.126445296815451</v>
      </c>
      <c r="D72" s="2">
        <v>1</v>
      </c>
      <c r="E72" s="2">
        <v>2</v>
      </c>
      <c r="F72" s="2">
        <v>29</v>
      </c>
      <c r="G72" s="2">
        <v>55</v>
      </c>
    </row>
    <row r="73" spans="1:7" ht="12.75">
      <c r="A73" s="4">
        <v>2.047984147182433</v>
      </c>
      <c r="B73" s="4">
        <v>2.503437857459132</v>
      </c>
      <c r="C73" s="4">
        <f t="shared" si="1"/>
        <v>4.551422004641565</v>
      </c>
      <c r="D73" s="2">
        <v>1</v>
      </c>
      <c r="E73" s="2">
        <v>2</v>
      </c>
      <c r="F73" s="2">
        <v>39</v>
      </c>
      <c r="G73" s="2">
        <v>64</v>
      </c>
    </row>
    <row r="74" spans="1:7" ht="12.75">
      <c r="A74" s="4">
        <v>1.874204720777925</v>
      </c>
      <c r="B74" s="4">
        <v>2.325496171235241</v>
      </c>
      <c r="C74" s="4">
        <f t="shared" si="1"/>
        <v>4.1997008920131655</v>
      </c>
      <c r="D74" s="2">
        <v>1</v>
      </c>
      <c r="E74" s="2">
        <v>2</v>
      </c>
      <c r="F74" s="2">
        <v>37</v>
      </c>
      <c r="G74" s="2">
        <v>57</v>
      </c>
    </row>
    <row r="75" spans="1:7" ht="12.75">
      <c r="A75" s="4">
        <v>2.0741116562276147</v>
      </c>
      <c r="B75" s="4">
        <v>2.3928558708397203</v>
      </c>
      <c r="C75" s="4">
        <f t="shared" si="1"/>
        <v>4.466967527067335</v>
      </c>
      <c r="D75" s="2">
        <v>1</v>
      </c>
      <c r="E75" s="2">
        <v>2</v>
      </c>
      <c r="F75" s="2">
        <v>36</v>
      </c>
      <c r="G75" s="2">
        <v>62</v>
      </c>
    </row>
    <row r="76" spans="1:7" ht="12.75">
      <c r="A76" s="4">
        <v>0.1804209053516388</v>
      </c>
      <c r="B76" s="4">
        <v>0.9076639882451423</v>
      </c>
      <c r="C76" s="4">
        <f t="shared" si="1"/>
        <v>1.088084893596781</v>
      </c>
      <c r="D76" s="2">
        <v>1</v>
      </c>
      <c r="E76" s="2">
        <v>2</v>
      </c>
      <c r="F76" s="2">
        <v>21</v>
      </c>
      <c r="G76" s="2">
        <v>30</v>
      </c>
    </row>
    <row r="77" spans="1:7" ht="12.75">
      <c r="A77" s="4">
        <v>3.943889517657226</v>
      </c>
      <c r="B77" s="4">
        <v>2.72311209181607</v>
      </c>
      <c r="C77" s="4">
        <f t="shared" si="1"/>
        <v>6.667001609473296</v>
      </c>
      <c r="D77" s="2">
        <v>1</v>
      </c>
      <c r="E77" s="2">
        <v>2</v>
      </c>
      <c r="F77" s="2">
        <v>20</v>
      </c>
      <c r="G77" s="2">
        <v>55</v>
      </c>
    </row>
    <row r="78" spans="1:7" ht="12.75">
      <c r="A78" s="4">
        <v>5.007855073316023</v>
      </c>
      <c r="B78" s="4">
        <v>3.5163943477789563</v>
      </c>
      <c r="C78" s="4">
        <f t="shared" si="1"/>
        <v>8.524249421094979</v>
      </c>
      <c r="D78" s="2">
        <v>1</v>
      </c>
      <c r="E78" s="2">
        <v>2</v>
      </c>
      <c r="F78" s="2">
        <v>26</v>
      </c>
      <c r="G78" s="2">
        <v>74</v>
      </c>
    </row>
    <row r="79" spans="1:7" ht="12.75">
      <c r="A79" s="4">
        <v>4.370199242956005</v>
      </c>
      <c r="B79" s="4">
        <v>2.919832737112635</v>
      </c>
      <c r="C79" s="4">
        <f t="shared" si="1"/>
        <v>7.29003198006864</v>
      </c>
      <c r="D79" s="2">
        <v>1</v>
      </c>
      <c r="E79" s="2">
        <v>2</v>
      </c>
      <c r="F79" s="2">
        <v>19</v>
      </c>
      <c r="G79" s="2">
        <v>61</v>
      </c>
    </row>
    <row r="80" spans="1:7" ht="12.75">
      <c r="A80" s="4">
        <v>2.6440010363585316</v>
      </c>
      <c r="B80" s="4">
        <v>1.5406808978295237</v>
      </c>
      <c r="C80" s="4">
        <f t="shared" si="1"/>
        <v>4.184681934188055</v>
      </c>
      <c r="D80" s="2">
        <v>1</v>
      </c>
      <c r="E80" s="2">
        <v>2</v>
      </c>
      <c r="F80" s="2">
        <v>5</v>
      </c>
      <c r="G80" s="2">
        <v>28</v>
      </c>
    </row>
    <row r="81" spans="1:7" ht="12.75">
      <c r="A81" s="4">
        <v>3.8817960406304337</v>
      </c>
      <c r="B81" s="4">
        <v>1.9978455589974276</v>
      </c>
      <c r="C81" s="4">
        <f t="shared" si="1"/>
        <v>5.8796415996278615</v>
      </c>
      <c r="D81" s="2">
        <v>1</v>
      </c>
      <c r="E81" s="2">
        <v>2</v>
      </c>
      <c r="F81" s="2">
        <v>1</v>
      </c>
      <c r="G81" s="2">
        <v>32</v>
      </c>
    </row>
    <row r="82" spans="1:7" ht="12.75">
      <c r="A82" s="4">
        <v>3.240826238950831</v>
      </c>
      <c r="B82" s="4">
        <v>2.8148007655827794</v>
      </c>
      <c r="C82" s="4">
        <f t="shared" si="1"/>
        <v>6.05562700453361</v>
      </c>
      <c r="D82" s="2">
        <v>1</v>
      </c>
      <c r="E82" s="2">
        <v>2</v>
      </c>
      <c r="F82" s="2">
        <v>31</v>
      </c>
      <c r="G82" s="2">
        <v>62</v>
      </c>
    </row>
    <row r="83" spans="1:7" ht="12.75">
      <c r="A83" s="4">
        <v>2.2564698914065957</v>
      </c>
      <c r="B83" s="4">
        <v>2.135574647232275</v>
      </c>
      <c r="C83" s="4">
        <f t="shared" si="1"/>
        <v>4.392044538638871</v>
      </c>
      <c r="D83" s="2">
        <v>1</v>
      </c>
      <c r="E83" s="2">
        <v>2</v>
      </c>
      <c r="F83" s="2">
        <v>26</v>
      </c>
      <c r="G83" s="2">
        <v>52</v>
      </c>
    </row>
    <row r="84" spans="1:7" ht="12.75">
      <c r="A84" s="4">
        <v>5.32680554795661</v>
      </c>
      <c r="B84" s="4">
        <v>3.677334473554098</v>
      </c>
      <c r="C84" s="4">
        <f t="shared" si="1"/>
        <v>9.004140021510707</v>
      </c>
      <c r="D84" s="2">
        <v>2</v>
      </c>
      <c r="E84" s="2">
        <v>1</v>
      </c>
      <c r="F84" s="2">
        <v>29</v>
      </c>
      <c r="G84" s="2">
        <v>76</v>
      </c>
    </row>
    <row r="85" spans="1:7" ht="12.75">
      <c r="A85" s="4">
        <v>5.590604940953199</v>
      </c>
      <c r="B85" s="4">
        <v>3.928302134772995</v>
      </c>
      <c r="C85" s="4">
        <f t="shared" si="1"/>
        <v>9.518907075726194</v>
      </c>
      <c r="D85" s="2">
        <v>2</v>
      </c>
      <c r="E85" s="2">
        <v>1</v>
      </c>
      <c r="F85" s="2">
        <v>23</v>
      </c>
      <c r="G85" s="2">
        <v>72</v>
      </c>
    </row>
    <row r="86" spans="1:7" ht="12.75">
      <c r="A86" s="4">
        <v>6.891979991341941</v>
      </c>
      <c r="B86" s="4">
        <v>4.86876290744196</v>
      </c>
      <c r="C86" s="4">
        <f t="shared" si="1"/>
        <v>11.760742898783901</v>
      </c>
      <c r="D86" s="2">
        <v>2</v>
      </c>
      <c r="E86" s="2">
        <v>1</v>
      </c>
      <c r="F86" s="2">
        <v>6</v>
      </c>
      <c r="G86" s="2">
        <v>67</v>
      </c>
    </row>
    <row r="87" spans="1:7" ht="12.75">
      <c r="A87" s="4">
        <v>3.534473888867069</v>
      </c>
      <c r="B87" s="4">
        <v>2.6963424469207933</v>
      </c>
      <c r="C87" s="4">
        <f t="shared" si="1"/>
        <v>6.230816335787862</v>
      </c>
      <c r="D87" s="2">
        <v>2</v>
      </c>
      <c r="E87" s="2">
        <v>1</v>
      </c>
      <c r="F87" s="2">
        <v>35</v>
      </c>
      <c r="G87" s="2">
        <v>69</v>
      </c>
    </row>
    <row r="88" spans="1:7" ht="12.75">
      <c r="A88" s="4">
        <v>4.22412280284334</v>
      </c>
      <c r="B88" s="4">
        <v>3.1951633027248105</v>
      </c>
      <c r="C88" s="4">
        <f t="shared" si="1"/>
        <v>7.41928610556815</v>
      </c>
      <c r="D88" s="2">
        <v>2</v>
      </c>
      <c r="E88" s="2">
        <v>1</v>
      </c>
      <c r="F88" s="2">
        <v>15</v>
      </c>
      <c r="G88" s="2">
        <v>54</v>
      </c>
    </row>
    <row r="89" spans="1:7" ht="12.75">
      <c r="A89" s="4">
        <v>4.772084265714511</v>
      </c>
      <c r="B89" s="4">
        <v>3.838112813725202</v>
      </c>
      <c r="C89" s="4">
        <f t="shared" si="1"/>
        <v>8.610197079439713</v>
      </c>
      <c r="D89" s="2">
        <v>2</v>
      </c>
      <c r="E89" s="2">
        <v>1</v>
      </c>
      <c r="F89" s="2">
        <v>8</v>
      </c>
      <c r="G89" s="2">
        <v>56</v>
      </c>
    </row>
    <row r="90" spans="1:7" ht="12.75">
      <c r="A90" s="4">
        <v>2.4564198055304587</v>
      </c>
      <c r="B90" s="4">
        <v>1.7811137389418705</v>
      </c>
      <c r="C90" s="4">
        <f t="shared" si="1"/>
        <v>4.237533544472329</v>
      </c>
      <c r="D90" s="2">
        <v>2</v>
      </c>
      <c r="E90" s="2">
        <v>1</v>
      </c>
      <c r="F90" s="2">
        <v>8</v>
      </c>
      <c r="G90" s="2">
        <v>33</v>
      </c>
    </row>
    <row r="91" spans="1:7" ht="12.75">
      <c r="A91" s="4">
        <v>4.511894657189259</v>
      </c>
      <c r="B91" s="4">
        <v>3.5315905061818365</v>
      </c>
      <c r="C91" s="4">
        <f t="shared" si="1"/>
        <v>8.043485163371095</v>
      </c>
      <c r="D91" s="2">
        <v>2</v>
      </c>
      <c r="E91" s="2">
        <v>1</v>
      </c>
      <c r="F91" s="2">
        <v>13</v>
      </c>
      <c r="G91" s="2">
        <v>57</v>
      </c>
    </row>
    <row r="92" spans="1:7" ht="12.75">
      <c r="A92" s="4">
        <v>6.668773620622233</v>
      </c>
      <c r="B92" s="4">
        <v>4.169968340509182</v>
      </c>
      <c r="C92" s="4">
        <f t="shared" si="1"/>
        <v>10.838741961131415</v>
      </c>
      <c r="D92" s="2">
        <v>2</v>
      </c>
      <c r="E92" s="2">
        <v>1</v>
      </c>
      <c r="F92" s="2">
        <v>13</v>
      </c>
      <c r="G92" s="2">
        <v>70</v>
      </c>
    </row>
    <row r="93" spans="1:7" ht="12.75">
      <c r="A93" s="4">
        <v>4.197075339907315</v>
      </c>
      <c r="B93" s="4">
        <v>3.408147948587649</v>
      </c>
      <c r="C93" s="4">
        <f t="shared" si="1"/>
        <v>7.6052232884949635</v>
      </c>
      <c r="D93" s="2">
        <v>2</v>
      </c>
      <c r="E93" s="2">
        <v>1</v>
      </c>
      <c r="F93" s="2">
        <v>12</v>
      </c>
      <c r="G93" s="2">
        <v>54</v>
      </c>
    </row>
    <row r="94" spans="1:7" ht="12.75">
      <c r="A94" s="4">
        <v>4.376036612375174</v>
      </c>
      <c r="B94" s="4">
        <v>2.849598554608254</v>
      </c>
      <c r="C94" s="4">
        <f t="shared" si="1"/>
        <v>7.225635166983428</v>
      </c>
      <c r="D94" s="2">
        <v>2</v>
      </c>
      <c r="E94" s="2">
        <v>1</v>
      </c>
      <c r="F94" s="2">
        <v>32</v>
      </c>
      <c r="G94" s="2">
        <v>73</v>
      </c>
    </row>
    <row r="95" spans="1:7" ht="12.75">
      <c r="A95" s="4">
        <v>5.489048034069128</v>
      </c>
      <c r="B95" s="4">
        <v>3.071148364701424</v>
      </c>
      <c r="C95" s="4">
        <f t="shared" si="1"/>
        <v>8.560196398770552</v>
      </c>
      <c r="D95" s="2">
        <v>2</v>
      </c>
      <c r="E95" s="2">
        <v>1</v>
      </c>
      <c r="F95" s="2">
        <v>27</v>
      </c>
      <c r="G95" s="2">
        <v>75</v>
      </c>
    </row>
    <row r="96" spans="1:7" ht="12.75">
      <c r="A96" s="4">
        <v>4.490091340703657</v>
      </c>
      <c r="B96" s="4">
        <v>3.5335981774473817</v>
      </c>
      <c r="C96" s="4">
        <f t="shared" si="1"/>
        <v>8.023689518151038</v>
      </c>
      <c r="D96" s="2">
        <v>2</v>
      </c>
      <c r="E96" s="2">
        <v>1</v>
      </c>
      <c r="F96" s="2">
        <v>10</v>
      </c>
      <c r="G96" s="2">
        <v>54</v>
      </c>
    </row>
    <row r="97" spans="1:7" ht="12.75">
      <c r="A97" s="4">
        <v>5.394035396311665</v>
      </c>
      <c r="B97" s="4">
        <v>3.117532240225598</v>
      </c>
      <c r="C97" s="4">
        <f t="shared" si="1"/>
        <v>8.511567636537263</v>
      </c>
      <c r="D97" s="2">
        <v>2</v>
      </c>
      <c r="E97" s="2">
        <v>1</v>
      </c>
      <c r="F97" s="2">
        <v>36</v>
      </c>
      <c r="G97" s="2">
        <v>82</v>
      </c>
    </row>
    <row r="98" spans="1:7" ht="12.75">
      <c r="A98" s="4">
        <v>4.971290890243836</v>
      </c>
      <c r="B98" s="4">
        <v>3.540594021433451</v>
      </c>
      <c r="C98" s="4">
        <f t="shared" si="1"/>
        <v>8.511884911677287</v>
      </c>
      <c r="D98" s="2">
        <v>2</v>
      </c>
      <c r="E98" s="2">
        <v>1</v>
      </c>
      <c r="F98" s="2">
        <v>1</v>
      </c>
      <c r="G98" s="2">
        <v>48</v>
      </c>
    </row>
    <row r="99" spans="1:7" ht="12.75">
      <c r="A99" s="4">
        <v>7.6389461709186435</v>
      </c>
      <c r="B99" s="4">
        <v>4.88055588217553</v>
      </c>
      <c r="C99" s="4">
        <f t="shared" si="1"/>
        <v>12.519502053094174</v>
      </c>
      <c r="D99" s="2">
        <v>2</v>
      </c>
      <c r="E99" s="2">
        <v>1</v>
      </c>
      <c r="F99" s="2">
        <v>28</v>
      </c>
      <c r="G99" s="2">
        <v>95</v>
      </c>
    </row>
    <row r="100" spans="1:7" ht="12.75">
      <c r="A100" s="4">
        <v>4.575202309642918</v>
      </c>
      <c r="B100" s="4">
        <v>2.8513543211168173</v>
      </c>
      <c r="C100" s="4">
        <f t="shared" si="1"/>
        <v>7.426556630759736</v>
      </c>
      <c r="D100" s="2">
        <v>2</v>
      </c>
      <c r="E100" s="2">
        <v>1</v>
      </c>
      <c r="F100" s="2">
        <v>18</v>
      </c>
      <c r="G100" s="2">
        <v>59</v>
      </c>
    </row>
    <row r="101" spans="1:7" ht="12.75">
      <c r="A101" s="4">
        <v>3.880221937724855</v>
      </c>
      <c r="B101" s="4">
        <v>2.434648155666224</v>
      </c>
      <c r="C101" s="4">
        <f t="shared" si="1"/>
        <v>6.314870093391079</v>
      </c>
      <c r="D101" s="2">
        <v>2</v>
      </c>
      <c r="E101" s="2">
        <v>1</v>
      </c>
      <c r="F101" s="2">
        <v>20</v>
      </c>
      <c r="G101" s="2">
        <v>53</v>
      </c>
    </row>
    <row r="102" spans="1:7" ht="12.75">
      <c r="A102" s="4">
        <v>5.117805029731244</v>
      </c>
      <c r="B102" s="4">
        <v>2.687858476656448</v>
      </c>
      <c r="C102" s="4">
        <f t="shared" si="1"/>
        <v>7.805663506387692</v>
      </c>
      <c r="D102" s="2">
        <v>2</v>
      </c>
      <c r="E102" s="2">
        <v>1</v>
      </c>
      <c r="F102" s="2">
        <v>10</v>
      </c>
      <c r="G102" s="2">
        <v>54</v>
      </c>
    </row>
    <row r="103" spans="1:7" ht="12.75">
      <c r="A103" s="4">
        <v>5.731030468159588</v>
      </c>
      <c r="B103" s="4">
        <v>4.330815688805585</v>
      </c>
      <c r="C103" s="4">
        <f t="shared" si="1"/>
        <v>10.061846156965174</v>
      </c>
      <c r="D103" s="2">
        <v>2</v>
      </c>
      <c r="E103" s="2">
        <v>1</v>
      </c>
      <c r="F103" s="2">
        <v>11</v>
      </c>
      <c r="G103" s="2">
        <v>62</v>
      </c>
    </row>
    <row r="104" spans="1:7" ht="12.75">
      <c r="A104" s="4">
        <v>5.890470801095944</v>
      </c>
      <c r="B104" s="4">
        <v>3.3735321625341164</v>
      </c>
      <c r="C104" s="4">
        <f t="shared" si="1"/>
        <v>9.26400296363006</v>
      </c>
      <c r="D104" s="2">
        <v>2</v>
      </c>
      <c r="E104" s="2">
        <v>1</v>
      </c>
      <c r="F104" s="2">
        <v>32</v>
      </c>
      <c r="G104" s="2">
        <v>83</v>
      </c>
    </row>
    <row r="105" spans="1:7" ht="12.75">
      <c r="A105" s="4">
        <v>6.962249370990321</v>
      </c>
      <c r="B105" s="4">
        <v>4.282601781353799</v>
      </c>
      <c r="C105" s="4">
        <f t="shared" si="1"/>
        <v>11.24485115234412</v>
      </c>
      <c r="D105" s="2">
        <v>2</v>
      </c>
      <c r="E105" s="2">
        <v>1</v>
      </c>
      <c r="F105" s="2">
        <v>31</v>
      </c>
      <c r="G105" s="2">
        <v>94</v>
      </c>
    </row>
    <row r="106" spans="1:7" ht="12.75">
      <c r="A106" s="4">
        <v>4.4081399563583545</v>
      </c>
      <c r="B106" s="4">
        <v>2.815157352671807</v>
      </c>
      <c r="C106" s="4">
        <f t="shared" si="1"/>
        <v>7.223297309030162</v>
      </c>
      <c r="D106" s="2">
        <v>2</v>
      </c>
      <c r="E106" s="2">
        <v>1</v>
      </c>
      <c r="F106" s="2">
        <v>27</v>
      </c>
      <c r="G106" s="2">
        <v>64</v>
      </c>
    </row>
    <row r="107" spans="1:7" ht="12.75">
      <c r="A107" s="4">
        <v>6.245149178430438</v>
      </c>
      <c r="B107" s="4">
        <v>4.619141256899169</v>
      </c>
      <c r="C107" s="4">
        <f t="shared" si="1"/>
        <v>10.864290435329607</v>
      </c>
      <c r="D107" s="2">
        <v>2</v>
      </c>
      <c r="E107" s="2">
        <v>1</v>
      </c>
      <c r="F107" s="2">
        <v>30</v>
      </c>
      <c r="G107" s="2">
        <v>88</v>
      </c>
    </row>
    <row r="108" spans="1:7" ht="12.75">
      <c r="A108" s="4">
        <v>5.94876486400608</v>
      </c>
      <c r="B108" s="4">
        <v>4.3164491454647544</v>
      </c>
      <c r="C108" s="4">
        <f t="shared" si="1"/>
        <v>10.265214009470835</v>
      </c>
      <c r="D108" s="2">
        <v>2</v>
      </c>
      <c r="E108" s="2">
        <v>1</v>
      </c>
      <c r="F108" s="2">
        <v>37</v>
      </c>
      <c r="G108" s="2">
        <v>90</v>
      </c>
    </row>
    <row r="109" spans="1:7" ht="12.75">
      <c r="A109" s="4">
        <v>6.20857384899864</v>
      </c>
      <c r="B109" s="4">
        <v>4.32051056413676</v>
      </c>
      <c r="C109" s="4">
        <f t="shared" si="1"/>
        <v>10.5290844131354</v>
      </c>
      <c r="D109" s="2">
        <v>2</v>
      </c>
      <c r="E109" s="2">
        <v>1</v>
      </c>
      <c r="F109" s="2">
        <v>24</v>
      </c>
      <c r="G109" s="2">
        <v>81</v>
      </c>
    </row>
    <row r="110" spans="1:7" ht="12.75">
      <c r="A110" s="4">
        <v>7.404503902653232</v>
      </c>
      <c r="B110" s="4">
        <v>5.065147547505699</v>
      </c>
      <c r="C110" s="4">
        <f t="shared" si="1"/>
        <v>12.469651450158931</v>
      </c>
      <c r="D110" s="2">
        <v>2</v>
      </c>
      <c r="E110" s="2">
        <v>1</v>
      </c>
      <c r="F110" s="2">
        <v>28</v>
      </c>
      <c r="G110" s="2">
        <v>95</v>
      </c>
    </row>
    <row r="111" spans="1:7" ht="12.75">
      <c r="A111" s="4">
        <v>5.863370132719865</v>
      </c>
      <c r="B111" s="4">
        <v>3.793451477688403</v>
      </c>
      <c r="C111" s="4">
        <f t="shared" si="1"/>
        <v>9.656821610408269</v>
      </c>
      <c r="D111" s="2">
        <v>2</v>
      </c>
      <c r="E111" s="2">
        <v>1</v>
      </c>
      <c r="F111" s="2">
        <v>38</v>
      </c>
      <c r="G111" s="2">
        <v>88</v>
      </c>
    </row>
    <row r="112" spans="1:7" ht="12.75">
      <c r="A112" s="4">
        <v>3.9975303833489306</v>
      </c>
      <c r="B112" s="4">
        <v>3.057879544529472</v>
      </c>
      <c r="C112" s="4">
        <f t="shared" si="1"/>
        <v>7.055409927878403</v>
      </c>
      <c r="D112" s="2">
        <v>2</v>
      </c>
      <c r="E112" s="2">
        <v>1</v>
      </c>
      <c r="F112" s="2">
        <v>14</v>
      </c>
      <c r="G112" s="2">
        <v>53</v>
      </c>
    </row>
    <row r="113" spans="1:7" ht="12.75">
      <c r="A113" s="4">
        <v>5.254081896855496</v>
      </c>
      <c r="B113" s="4">
        <v>3.2292016588986483</v>
      </c>
      <c r="C113" s="4">
        <f t="shared" si="1"/>
        <v>8.483283555754145</v>
      </c>
      <c r="D113" s="2">
        <v>2</v>
      </c>
      <c r="E113" s="2">
        <v>1</v>
      </c>
      <c r="F113" s="2">
        <v>34</v>
      </c>
      <c r="G113" s="2">
        <v>82</v>
      </c>
    </row>
    <row r="114" spans="1:7" ht="12.75">
      <c r="A114" s="4">
        <v>3.6567154337535612</v>
      </c>
      <c r="B114" s="4">
        <v>1.9948972230872972</v>
      </c>
      <c r="C114" s="4">
        <f t="shared" si="1"/>
        <v>5.651612656840858</v>
      </c>
      <c r="D114" s="2">
        <v>2</v>
      </c>
      <c r="E114" s="2">
        <v>1</v>
      </c>
      <c r="F114" s="2">
        <v>22</v>
      </c>
      <c r="G114" s="2">
        <v>54</v>
      </c>
    </row>
    <row r="115" spans="1:7" ht="12.75">
      <c r="A115" s="4">
        <v>5.04228058969602</v>
      </c>
      <c r="B115" s="4">
        <v>3.867189673796342</v>
      </c>
      <c r="C115" s="4">
        <f t="shared" si="1"/>
        <v>8.909470263492363</v>
      </c>
      <c r="D115" s="2">
        <v>2</v>
      </c>
      <c r="E115" s="2">
        <v>1</v>
      </c>
      <c r="F115" s="2">
        <v>34</v>
      </c>
      <c r="G115" s="2">
        <v>80</v>
      </c>
    </row>
    <row r="116" spans="1:7" ht="12.75">
      <c r="A116" s="4">
        <v>5.730052306607831</v>
      </c>
      <c r="B116" s="4">
        <v>3.4445268704888883</v>
      </c>
      <c r="C116" s="4">
        <f t="shared" si="1"/>
        <v>9.174579177096719</v>
      </c>
      <c r="D116" s="2">
        <v>2</v>
      </c>
      <c r="E116" s="2">
        <v>1</v>
      </c>
      <c r="F116" s="2">
        <v>17</v>
      </c>
      <c r="G116" s="2">
        <v>69</v>
      </c>
    </row>
    <row r="117" spans="1:7" ht="12.75">
      <c r="A117" s="4">
        <v>3.5578597261337563</v>
      </c>
      <c r="B117" s="4">
        <v>1.9226262649346109</v>
      </c>
      <c r="C117" s="4">
        <f t="shared" si="1"/>
        <v>5.480485991068367</v>
      </c>
      <c r="D117" s="2">
        <v>2</v>
      </c>
      <c r="E117" s="2">
        <v>1</v>
      </c>
      <c r="F117" s="2">
        <v>8</v>
      </c>
      <c r="G117" s="2">
        <v>40</v>
      </c>
    </row>
    <row r="118" spans="1:7" ht="12.75">
      <c r="A118" s="4">
        <v>6.630476617719978</v>
      </c>
      <c r="B118" s="4">
        <v>4.481701518796815</v>
      </c>
      <c r="C118" s="4">
        <f t="shared" si="1"/>
        <v>11.112178136516793</v>
      </c>
      <c r="D118" s="2">
        <v>2</v>
      </c>
      <c r="E118" s="2">
        <v>1</v>
      </c>
      <c r="F118" s="2">
        <v>34</v>
      </c>
      <c r="G118" s="2">
        <v>93</v>
      </c>
    </row>
    <row r="119" spans="1:7" ht="12.75">
      <c r="A119" s="4">
        <v>5.436546542914584</v>
      </c>
      <c r="B119" s="4">
        <v>3.8936173676516344</v>
      </c>
      <c r="C119" s="4">
        <f t="shared" si="1"/>
        <v>9.330163910566219</v>
      </c>
      <c r="D119" s="2">
        <v>2</v>
      </c>
      <c r="E119" s="2">
        <v>1</v>
      </c>
      <c r="F119" s="2">
        <v>11</v>
      </c>
      <c r="G119" s="2">
        <v>59</v>
      </c>
    </row>
    <row r="120" spans="1:7" ht="12.75">
      <c r="A120" s="4">
        <v>4.058994944789447</v>
      </c>
      <c r="B120" s="4">
        <v>3.0280936209588276</v>
      </c>
      <c r="C120" s="4">
        <f t="shared" si="1"/>
        <v>7.0870885657482745</v>
      </c>
      <c r="D120" s="2">
        <v>2</v>
      </c>
      <c r="E120" s="2">
        <v>1</v>
      </c>
      <c r="F120" s="2">
        <v>28</v>
      </c>
      <c r="G120" s="2">
        <v>65</v>
      </c>
    </row>
    <row r="121" spans="1:7" ht="12.75">
      <c r="A121" s="4">
        <v>3.813215825066436</v>
      </c>
      <c r="B121" s="4">
        <v>2.8918827317110494</v>
      </c>
      <c r="C121" s="4">
        <f t="shared" si="1"/>
        <v>6.705098556777486</v>
      </c>
      <c r="D121" s="2">
        <v>2</v>
      </c>
      <c r="E121" s="2">
        <v>1</v>
      </c>
      <c r="F121" s="2">
        <v>28</v>
      </c>
      <c r="G121" s="2">
        <v>63</v>
      </c>
    </row>
    <row r="122" spans="1:7" ht="12.75">
      <c r="A122" s="4">
        <v>5.568752511753701</v>
      </c>
      <c r="B122" s="4">
        <v>3.1720681410051808</v>
      </c>
      <c r="C122" s="4">
        <f aca="true" t="shared" si="2" ref="C122:C185">SUM(A122:B122)</f>
        <v>8.740820652758881</v>
      </c>
      <c r="D122" s="2">
        <v>2</v>
      </c>
      <c r="E122" s="2">
        <v>1</v>
      </c>
      <c r="F122" s="2">
        <v>15</v>
      </c>
      <c r="G122" s="2">
        <v>63</v>
      </c>
    </row>
    <row r="123" spans="1:7" ht="12.75">
      <c r="A123" s="4">
        <v>4.850922449695645</v>
      </c>
      <c r="B123" s="4">
        <v>3.573247106985339</v>
      </c>
      <c r="C123" s="4">
        <f t="shared" si="2"/>
        <v>8.424169556680983</v>
      </c>
      <c r="D123" s="2">
        <v>2</v>
      </c>
      <c r="E123" s="2">
        <v>1</v>
      </c>
      <c r="F123" s="2">
        <v>13</v>
      </c>
      <c r="G123" s="2">
        <v>60</v>
      </c>
    </row>
    <row r="124" spans="1:7" ht="12.75">
      <c r="A124" s="4">
        <v>4.07720757619245</v>
      </c>
      <c r="B124" s="4">
        <v>3.089066143514786</v>
      </c>
      <c r="C124" s="4">
        <f t="shared" si="2"/>
        <v>7.166273719707236</v>
      </c>
      <c r="D124" s="2">
        <v>2</v>
      </c>
      <c r="E124" s="2">
        <v>1</v>
      </c>
      <c r="F124" s="2">
        <v>3</v>
      </c>
      <c r="G124" s="2">
        <v>42</v>
      </c>
    </row>
    <row r="125" spans="1:7" ht="12.75">
      <c r="A125" s="4">
        <v>3.743868673045654</v>
      </c>
      <c r="B125" s="4">
        <v>3.160166399268882</v>
      </c>
      <c r="C125" s="4">
        <f t="shared" si="2"/>
        <v>6.904035072314536</v>
      </c>
      <c r="D125" s="2">
        <v>2</v>
      </c>
      <c r="E125" s="2">
        <v>1</v>
      </c>
      <c r="F125" s="2">
        <v>39</v>
      </c>
      <c r="G125" s="2">
        <v>74</v>
      </c>
    </row>
    <row r="126" spans="1:7" ht="12.75">
      <c r="A126" s="4">
        <v>6.0320245564798824</v>
      </c>
      <c r="B126" s="4">
        <v>3.0202238325476287</v>
      </c>
      <c r="C126" s="4">
        <f t="shared" si="2"/>
        <v>9.052248389027511</v>
      </c>
      <c r="D126" s="2">
        <v>2</v>
      </c>
      <c r="E126" s="2">
        <v>1</v>
      </c>
      <c r="F126" s="2">
        <v>11</v>
      </c>
      <c r="G126" s="2">
        <v>62</v>
      </c>
    </row>
    <row r="127" spans="1:7" ht="12.75">
      <c r="A127" s="4">
        <v>4.029292666818947</v>
      </c>
      <c r="B127" s="4">
        <v>3.0325606984718836</v>
      </c>
      <c r="C127" s="4">
        <f t="shared" si="2"/>
        <v>7.06185336529083</v>
      </c>
      <c r="D127" s="2">
        <v>2</v>
      </c>
      <c r="E127" s="2">
        <v>1</v>
      </c>
      <c r="F127" s="2">
        <v>21</v>
      </c>
      <c r="G127" s="2">
        <v>60</v>
      </c>
    </row>
    <row r="128" spans="1:7" ht="12.75">
      <c r="A128" s="4">
        <v>5.150183950609062</v>
      </c>
      <c r="B128" s="4">
        <v>3.9683382291574927</v>
      </c>
      <c r="C128" s="4">
        <f t="shared" si="2"/>
        <v>9.118522179766554</v>
      </c>
      <c r="D128" s="2">
        <v>2</v>
      </c>
      <c r="E128" s="2">
        <v>1</v>
      </c>
      <c r="F128" s="2">
        <v>16</v>
      </c>
      <c r="G128" s="2">
        <v>67</v>
      </c>
    </row>
    <row r="129" spans="1:7" ht="12.75">
      <c r="A129" s="4">
        <v>5.962745616561733</v>
      </c>
      <c r="B129" s="4">
        <v>3.0450954560667487</v>
      </c>
      <c r="C129" s="4">
        <f t="shared" si="2"/>
        <v>9.007841072628482</v>
      </c>
      <c r="D129" s="2">
        <v>2</v>
      </c>
      <c r="E129" s="2">
        <v>1</v>
      </c>
      <c r="F129" s="2">
        <v>39</v>
      </c>
      <c r="G129" s="2">
        <v>87</v>
      </c>
    </row>
    <row r="130" spans="1:7" ht="12.75">
      <c r="A130" s="4">
        <v>3.3491688908543438</v>
      </c>
      <c r="B130" s="4">
        <v>2.4517993262523925</v>
      </c>
      <c r="C130" s="4">
        <f t="shared" si="2"/>
        <v>5.800968217106736</v>
      </c>
      <c r="D130" s="2">
        <v>2</v>
      </c>
      <c r="E130" s="2">
        <v>1</v>
      </c>
      <c r="F130" s="2">
        <v>35</v>
      </c>
      <c r="G130" s="2">
        <v>65</v>
      </c>
    </row>
    <row r="131" spans="1:7" ht="12.75">
      <c r="A131" s="4">
        <v>3.453306943702046</v>
      </c>
      <c r="B131" s="4">
        <v>2.824175368881572</v>
      </c>
      <c r="C131" s="4">
        <f t="shared" si="2"/>
        <v>6.277482312583618</v>
      </c>
      <c r="D131" s="2">
        <v>2</v>
      </c>
      <c r="E131" s="2">
        <v>2</v>
      </c>
      <c r="F131" s="2">
        <v>32</v>
      </c>
      <c r="G131" s="2">
        <v>67</v>
      </c>
    </row>
    <row r="132" spans="1:7" ht="12.75">
      <c r="A132" s="4">
        <v>5.587550402997294</v>
      </c>
      <c r="B132" s="4">
        <v>3.6705567194893085</v>
      </c>
      <c r="C132" s="4">
        <f t="shared" si="2"/>
        <v>9.258107122486603</v>
      </c>
      <c r="D132" s="2">
        <v>2</v>
      </c>
      <c r="E132" s="2">
        <v>2</v>
      </c>
      <c r="F132" s="2">
        <v>36</v>
      </c>
      <c r="G132" s="2">
        <v>87</v>
      </c>
    </row>
    <row r="133" spans="1:7" ht="12.75">
      <c r="A133" s="4">
        <v>3.4627529556746595</v>
      </c>
      <c r="B133" s="4">
        <v>1.9597159657367407</v>
      </c>
      <c r="C133" s="4">
        <f t="shared" si="2"/>
        <v>5.4224689214114</v>
      </c>
      <c r="D133" s="2">
        <v>2</v>
      </c>
      <c r="E133" s="2">
        <v>2</v>
      </c>
      <c r="F133" s="2">
        <v>22</v>
      </c>
      <c r="G133" s="2">
        <v>53</v>
      </c>
    </row>
    <row r="134" spans="1:7" ht="12.75">
      <c r="A134" s="4">
        <v>3.9738716976717114</v>
      </c>
      <c r="B134" s="4">
        <v>3.3252030078678088</v>
      </c>
      <c r="C134" s="4">
        <f t="shared" si="2"/>
        <v>7.29907470553952</v>
      </c>
      <c r="D134" s="2">
        <v>2</v>
      </c>
      <c r="E134" s="2">
        <v>2</v>
      </c>
      <c r="F134" s="2">
        <v>28</v>
      </c>
      <c r="G134" s="2">
        <v>67</v>
      </c>
    </row>
    <row r="135" spans="1:7" ht="12.75">
      <c r="A135" s="4">
        <v>5.136088601720985</v>
      </c>
      <c r="B135" s="4">
        <v>3.1347730218297603</v>
      </c>
      <c r="C135" s="4">
        <f t="shared" si="2"/>
        <v>8.270861623550745</v>
      </c>
      <c r="D135" s="2">
        <v>2</v>
      </c>
      <c r="E135" s="2">
        <v>2</v>
      </c>
      <c r="F135" s="2">
        <v>16</v>
      </c>
      <c r="G135" s="2">
        <v>59</v>
      </c>
    </row>
    <row r="136" spans="1:7" ht="12.75">
      <c r="A136" s="4">
        <v>3.401654011104256</v>
      </c>
      <c r="B136" s="4">
        <v>2.001541138673866</v>
      </c>
      <c r="C136" s="4">
        <f t="shared" si="2"/>
        <v>5.4031951497781225</v>
      </c>
      <c r="D136" s="2">
        <v>2</v>
      </c>
      <c r="E136" s="2">
        <v>2</v>
      </c>
      <c r="F136" s="2">
        <v>4</v>
      </c>
      <c r="G136" s="2">
        <v>35</v>
      </c>
    </row>
    <row r="137" spans="1:7" ht="12.75">
      <c r="A137" s="4">
        <v>4.059848960314412</v>
      </c>
      <c r="B137" s="4">
        <v>2.3386039442521795</v>
      </c>
      <c r="C137" s="4">
        <f t="shared" si="2"/>
        <v>6.398452904566591</v>
      </c>
      <c r="D137" s="2">
        <v>2</v>
      </c>
      <c r="E137" s="2">
        <v>2</v>
      </c>
      <c r="F137" s="2">
        <v>35</v>
      </c>
      <c r="G137" s="2">
        <v>70</v>
      </c>
    </row>
    <row r="138" spans="1:7" ht="12.75">
      <c r="A138" s="4">
        <v>4.050269252620637</v>
      </c>
      <c r="B138" s="4">
        <v>2.5260807001040746</v>
      </c>
      <c r="C138" s="4">
        <f t="shared" si="2"/>
        <v>6.576349952724712</v>
      </c>
      <c r="D138" s="2">
        <v>2</v>
      </c>
      <c r="E138" s="2">
        <v>2</v>
      </c>
      <c r="F138" s="2">
        <v>15</v>
      </c>
      <c r="G138" s="2">
        <v>51</v>
      </c>
    </row>
    <row r="139" spans="1:7" ht="12.75">
      <c r="A139" s="4">
        <v>4.2699886206537485</v>
      </c>
      <c r="B139" s="4">
        <v>2.6227106102627853</v>
      </c>
      <c r="C139" s="4">
        <f t="shared" si="2"/>
        <v>6.892699230916534</v>
      </c>
      <c r="D139" s="2">
        <v>2</v>
      </c>
      <c r="E139" s="2">
        <v>2</v>
      </c>
      <c r="F139" s="2">
        <v>3</v>
      </c>
      <c r="G139" s="2">
        <v>41</v>
      </c>
    </row>
    <row r="140" spans="1:7" ht="12.75">
      <c r="A140" s="4">
        <v>4.7484801497193985</v>
      </c>
      <c r="B140" s="4">
        <v>2.824555941432776</v>
      </c>
      <c r="C140" s="4">
        <f t="shared" si="2"/>
        <v>7.573036091152174</v>
      </c>
      <c r="D140" s="2">
        <v>2</v>
      </c>
      <c r="E140" s="2">
        <v>2</v>
      </c>
      <c r="F140" s="2">
        <v>31</v>
      </c>
      <c r="G140" s="2">
        <v>74</v>
      </c>
    </row>
    <row r="141" spans="1:7" ht="12.75">
      <c r="A141" s="4">
        <v>4.908792233327404</v>
      </c>
      <c r="B141" s="4">
        <v>3.657664649028581</v>
      </c>
      <c r="C141" s="4">
        <f t="shared" si="2"/>
        <v>8.566456882355984</v>
      </c>
      <c r="D141" s="2">
        <v>2</v>
      </c>
      <c r="E141" s="2">
        <v>2</v>
      </c>
      <c r="F141" s="2">
        <v>31</v>
      </c>
      <c r="G141" s="2">
        <v>79</v>
      </c>
    </row>
    <row r="142" spans="1:7" ht="12.75">
      <c r="A142" s="4">
        <v>4.004236997279804</v>
      </c>
      <c r="B142" s="4">
        <v>3.046263522596932</v>
      </c>
      <c r="C142" s="4">
        <f t="shared" si="2"/>
        <v>7.050500519876737</v>
      </c>
      <c r="D142" s="2">
        <v>2</v>
      </c>
      <c r="E142" s="2">
        <v>2</v>
      </c>
      <c r="F142" s="2">
        <v>26</v>
      </c>
      <c r="G142" s="2">
        <v>66</v>
      </c>
    </row>
    <row r="143" spans="1:7" ht="12.75">
      <c r="A143" s="4">
        <v>3.2028948579682037</v>
      </c>
      <c r="B143" s="4">
        <v>2.0086864194318084</v>
      </c>
      <c r="C143" s="4">
        <f t="shared" si="2"/>
        <v>5.211581277400012</v>
      </c>
      <c r="D143" s="2">
        <v>2</v>
      </c>
      <c r="E143" s="2">
        <v>2</v>
      </c>
      <c r="F143" s="2">
        <v>26</v>
      </c>
      <c r="G143" s="2">
        <v>55</v>
      </c>
    </row>
    <row r="144" spans="1:7" ht="12.75">
      <c r="A144" s="4">
        <v>4.6997835296497215</v>
      </c>
      <c r="B144" s="4">
        <v>3.7059664741360576</v>
      </c>
      <c r="C144" s="4">
        <f t="shared" si="2"/>
        <v>8.40575000378578</v>
      </c>
      <c r="D144" s="2">
        <v>2</v>
      </c>
      <c r="E144" s="2">
        <v>2</v>
      </c>
      <c r="F144" s="2">
        <v>10</v>
      </c>
      <c r="G144" s="2">
        <v>57</v>
      </c>
    </row>
    <row r="145" spans="1:7" ht="12.75">
      <c r="A145" s="4">
        <v>5.403347712563118</v>
      </c>
      <c r="B145" s="4">
        <v>2.7603609500039017</v>
      </c>
      <c r="C145" s="4">
        <f t="shared" si="2"/>
        <v>8.16370866256702</v>
      </c>
      <c r="D145" s="2">
        <v>2</v>
      </c>
      <c r="E145" s="2">
        <v>2</v>
      </c>
      <c r="F145" s="2">
        <v>30</v>
      </c>
      <c r="G145" s="2">
        <v>73</v>
      </c>
    </row>
    <row r="146" spans="1:7" ht="12.75">
      <c r="A146" s="4">
        <v>4.234469214570709</v>
      </c>
      <c r="B146" s="4">
        <v>3.1807894032691184</v>
      </c>
      <c r="C146" s="4">
        <f t="shared" si="2"/>
        <v>7.415258617839827</v>
      </c>
      <c r="D146" s="2">
        <v>2</v>
      </c>
      <c r="E146" s="2">
        <v>2</v>
      </c>
      <c r="F146" s="2">
        <v>28</v>
      </c>
      <c r="G146" s="2">
        <v>70</v>
      </c>
    </row>
    <row r="147" spans="1:7" ht="12.75">
      <c r="A147" s="4">
        <v>6.650252670515329</v>
      </c>
      <c r="B147" s="4">
        <v>4.00570435582714</v>
      </c>
      <c r="C147" s="4">
        <f t="shared" si="2"/>
        <v>10.655957026342469</v>
      </c>
      <c r="D147" s="2">
        <v>2</v>
      </c>
      <c r="E147" s="2">
        <v>2</v>
      </c>
      <c r="F147" s="2">
        <v>34</v>
      </c>
      <c r="G147" s="2">
        <v>90</v>
      </c>
    </row>
    <row r="148" spans="1:7" ht="12.75">
      <c r="A148" s="4">
        <v>2.1725483192130923</v>
      </c>
      <c r="B148" s="4">
        <v>1.8612459299852808</v>
      </c>
      <c r="C148" s="4">
        <f t="shared" si="2"/>
        <v>4.033794249198373</v>
      </c>
      <c r="D148" s="2">
        <v>2</v>
      </c>
      <c r="E148" s="2">
        <v>2</v>
      </c>
      <c r="F148" s="2">
        <v>0</v>
      </c>
      <c r="G148" s="2">
        <v>23</v>
      </c>
    </row>
    <row r="149" spans="1:7" ht="12.75">
      <c r="A149" s="4">
        <v>6.349164449493401</v>
      </c>
      <c r="B149" s="4">
        <v>3.5593901107295487</v>
      </c>
      <c r="C149" s="4">
        <f t="shared" si="2"/>
        <v>9.90855456022295</v>
      </c>
      <c r="D149" s="2">
        <v>2</v>
      </c>
      <c r="E149" s="2">
        <v>2</v>
      </c>
      <c r="F149" s="2">
        <v>27</v>
      </c>
      <c r="G149" s="2">
        <v>83</v>
      </c>
    </row>
    <row r="150" spans="1:7" ht="12.75">
      <c r="A150" s="4">
        <v>3.710807631141506</v>
      </c>
      <c r="B150" s="4">
        <v>2.292352574993343</v>
      </c>
      <c r="C150" s="4">
        <f t="shared" si="2"/>
        <v>6.003160206134849</v>
      </c>
      <c r="D150" s="2">
        <v>2</v>
      </c>
      <c r="E150" s="2">
        <v>2</v>
      </c>
      <c r="F150" s="2">
        <v>37</v>
      </c>
      <c r="G150" s="2">
        <v>71</v>
      </c>
    </row>
    <row r="151" spans="1:7" ht="12.75">
      <c r="A151" s="4">
        <v>4.3508240549999755</v>
      </c>
      <c r="B151" s="4">
        <v>3.378634782100653</v>
      </c>
      <c r="C151" s="4">
        <f t="shared" si="2"/>
        <v>7.729458837100628</v>
      </c>
      <c r="D151" s="2">
        <v>2</v>
      </c>
      <c r="E151" s="2">
        <v>2</v>
      </c>
      <c r="F151" s="2">
        <v>1</v>
      </c>
      <c r="G151" s="2">
        <v>45</v>
      </c>
    </row>
    <row r="152" spans="1:7" ht="12.75">
      <c r="A152" s="4">
        <v>3.7315140970167704</v>
      </c>
      <c r="B152" s="4">
        <v>3.0492953644970324</v>
      </c>
      <c r="C152" s="4">
        <f t="shared" si="2"/>
        <v>6.780809461513803</v>
      </c>
      <c r="D152" s="2">
        <v>2</v>
      </c>
      <c r="E152" s="2">
        <v>2</v>
      </c>
      <c r="F152" s="2">
        <v>20</v>
      </c>
      <c r="G152" s="2">
        <v>57</v>
      </c>
    </row>
    <row r="153" spans="1:7" ht="12.75">
      <c r="A153" s="4">
        <v>8.696172719472088</v>
      </c>
      <c r="B153" s="4">
        <v>5.71629217656395</v>
      </c>
      <c r="C153" s="4">
        <f t="shared" si="2"/>
        <v>14.412464896036038</v>
      </c>
      <c r="D153" s="2">
        <v>3</v>
      </c>
      <c r="E153" s="2">
        <v>1</v>
      </c>
      <c r="F153" s="2">
        <v>36</v>
      </c>
      <c r="G153" s="2">
        <v>88</v>
      </c>
    </row>
    <row r="154" spans="1:7" ht="12.75">
      <c r="A154" s="4">
        <v>9.882094693428371</v>
      </c>
      <c r="B154" s="4">
        <v>6.372518033685834</v>
      </c>
      <c r="C154" s="4">
        <f t="shared" si="2"/>
        <v>16.254612727114207</v>
      </c>
      <c r="D154" s="2">
        <v>3</v>
      </c>
      <c r="E154" s="2">
        <v>1</v>
      </c>
      <c r="F154" s="2">
        <v>38</v>
      </c>
      <c r="G154" s="2">
        <v>90</v>
      </c>
    </row>
    <row r="155" spans="1:7" ht="12.75">
      <c r="A155" s="4">
        <v>5.936693034716882</v>
      </c>
      <c r="B155" s="4">
        <v>3.859822697661795</v>
      </c>
      <c r="C155" s="4">
        <f t="shared" si="2"/>
        <v>9.796515732378676</v>
      </c>
      <c r="D155" s="2">
        <v>3</v>
      </c>
      <c r="E155" s="2">
        <v>1</v>
      </c>
      <c r="F155" s="2">
        <v>23</v>
      </c>
      <c r="G155" s="2">
        <v>74</v>
      </c>
    </row>
    <row r="156" spans="1:7" ht="12.75">
      <c r="A156" s="4">
        <v>10.067590685328469</v>
      </c>
      <c r="B156" s="4">
        <v>5.87029242814658</v>
      </c>
      <c r="C156" s="4">
        <f t="shared" si="2"/>
        <v>15.93788311347505</v>
      </c>
      <c r="D156" s="2">
        <v>3</v>
      </c>
      <c r="E156" s="2">
        <v>1</v>
      </c>
      <c r="F156" s="2">
        <v>22</v>
      </c>
      <c r="G156" s="2">
        <v>87</v>
      </c>
    </row>
    <row r="157" spans="1:7" ht="12.75">
      <c r="A157" s="4">
        <v>9.524240360595286</v>
      </c>
      <c r="B157" s="4">
        <v>6.214373972222445</v>
      </c>
      <c r="C157" s="4">
        <f t="shared" si="2"/>
        <v>15.73861433281773</v>
      </c>
      <c r="D157" s="2">
        <v>3</v>
      </c>
      <c r="E157" s="2">
        <v>1</v>
      </c>
      <c r="F157" s="2">
        <v>38</v>
      </c>
      <c r="G157" s="2">
        <v>96</v>
      </c>
    </row>
    <row r="158" spans="1:7" ht="12.75">
      <c r="A158" s="4">
        <v>6.433768269023858</v>
      </c>
      <c r="B158" s="4">
        <v>3.94140880872684</v>
      </c>
      <c r="C158" s="4">
        <f t="shared" si="2"/>
        <v>10.375177077750699</v>
      </c>
      <c r="D158" s="2">
        <v>3</v>
      </c>
      <c r="E158" s="2">
        <v>1</v>
      </c>
      <c r="F158" s="2">
        <v>19</v>
      </c>
      <c r="G158" s="2">
        <v>75</v>
      </c>
    </row>
    <row r="159" spans="1:7" ht="12.75">
      <c r="A159" s="4">
        <v>9.013604560284875</v>
      </c>
      <c r="B159" s="4">
        <v>4.890236833198866</v>
      </c>
      <c r="C159" s="4">
        <f t="shared" si="2"/>
        <v>13.903841393483741</v>
      </c>
      <c r="D159" s="2">
        <v>3</v>
      </c>
      <c r="E159" s="2">
        <v>1</v>
      </c>
      <c r="F159" s="2">
        <v>10</v>
      </c>
      <c r="G159" s="2">
        <v>84</v>
      </c>
    </row>
    <row r="160" spans="1:7" ht="12.75">
      <c r="A160" s="4">
        <v>9.547125521028647</v>
      </c>
      <c r="B160" s="4">
        <v>6.0004068414494105</v>
      </c>
      <c r="C160" s="4">
        <f t="shared" si="2"/>
        <v>15.547532362478059</v>
      </c>
      <c r="D160" s="2">
        <v>3</v>
      </c>
      <c r="E160" s="2">
        <v>1</v>
      </c>
      <c r="F160" s="2">
        <v>32</v>
      </c>
      <c r="G160" s="2">
        <v>89</v>
      </c>
    </row>
    <row r="161" spans="1:7" ht="12.75">
      <c r="A161" s="4">
        <v>8.167557914210192</v>
      </c>
      <c r="B161" s="4">
        <v>4.827850736639384</v>
      </c>
      <c r="C161" s="4">
        <f t="shared" si="2"/>
        <v>12.995408650849576</v>
      </c>
      <c r="D161" s="2">
        <v>3</v>
      </c>
      <c r="E161" s="2">
        <v>1</v>
      </c>
      <c r="F161" s="2">
        <v>19</v>
      </c>
      <c r="G161" s="2">
        <v>87</v>
      </c>
    </row>
    <row r="162" spans="1:7" ht="12.75">
      <c r="A162" s="4">
        <v>7.874390823606518</v>
      </c>
      <c r="B162" s="4">
        <v>5.213159033739964</v>
      </c>
      <c r="C162" s="4">
        <f t="shared" si="2"/>
        <v>13.087549857346481</v>
      </c>
      <c r="D162" s="2">
        <v>3</v>
      </c>
      <c r="E162" s="2">
        <v>1</v>
      </c>
      <c r="F162" s="2">
        <v>34</v>
      </c>
      <c r="G162" s="2">
        <v>94</v>
      </c>
    </row>
    <row r="163" spans="1:7" ht="12.75">
      <c r="A163" s="4">
        <v>12.734902177006006</v>
      </c>
      <c r="B163" s="4">
        <v>7.369617902675799</v>
      </c>
      <c r="C163" s="4">
        <f t="shared" si="2"/>
        <v>20.104520079681805</v>
      </c>
      <c r="D163" s="2">
        <v>3</v>
      </c>
      <c r="E163" s="2">
        <v>1</v>
      </c>
      <c r="F163" s="2">
        <v>26</v>
      </c>
      <c r="G163" s="2">
        <v>90</v>
      </c>
    </row>
    <row r="164" spans="1:7" ht="12.75">
      <c r="A164" s="4">
        <v>7.518524873565184</v>
      </c>
      <c r="B164" s="4">
        <v>5.149670469254286</v>
      </c>
      <c r="C164" s="4">
        <f t="shared" si="2"/>
        <v>12.66819534281947</v>
      </c>
      <c r="D164" s="2">
        <v>3</v>
      </c>
      <c r="E164" s="2">
        <v>1</v>
      </c>
      <c r="F164" s="2">
        <v>37</v>
      </c>
      <c r="G164" s="2">
        <v>91</v>
      </c>
    </row>
    <row r="165" spans="1:7" ht="12.75">
      <c r="A165" s="4">
        <v>7.462340269928973</v>
      </c>
      <c r="B165" s="4">
        <v>4.408818378624266</v>
      </c>
      <c r="C165" s="4">
        <f t="shared" si="2"/>
        <v>11.871158648553239</v>
      </c>
      <c r="D165" s="2">
        <v>3</v>
      </c>
      <c r="E165" s="2">
        <v>1</v>
      </c>
      <c r="F165" s="2">
        <v>18</v>
      </c>
      <c r="G165" s="2">
        <v>83</v>
      </c>
    </row>
    <row r="166" spans="1:7" ht="12.75">
      <c r="A166" s="4">
        <v>9.49780817082501</v>
      </c>
      <c r="B166" s="4">
        <v>5.001048010703194</v>
      </c>
      <c r="C166" s="4">
        <f t="shared" si="2"/>
        <v>14.498856181528204</v>
      </c>
      <c r="D166" s="2">
        <v>3</v>
      </c>
      <c r="E166" s="2">
        <v>1</v>
      </c>
      <c r="F166" s="2">
        <v>6</v>
      </c>
      <c r="G166" s="2">
        <v>86</v>
      </c>
    </row>
    <row r="167" spans="1:7" ht="12.75">
      <c r="A167" s="4">
        <v>8.313915506922058</v>
      </c>
      <c r="B167" s="4">
        <v>4.24988661481544</v>
      </c>
      <c r="C167" s="4">
        <f t="shared" si="2"/>
        <v>12.563802121737499</v>
      </c>
      <c r="D167" s="2">
        <v>3</v>
      </c>
      <c r="E167" s="2">
        <v>1</v>
      </c>
      <c r="F167" s="2">
        <v>2</v>
      </c>
      <c r="G167" s="2">
        <v>69</v>
      </c>
    </row>
    <row r="168" spans="1:7" ht="12.75">
      <c r="A168" s="4">
        <v>8.849520347401267</v>
      </c>
      <c r="B168" s="4">
        <v>4.4324966158527985</v>
      </c>
      <c r="C168" s="4">
        <f t="shared" si="2"/>
        <v>13.282016963254065</v>
      </c>
      <c r="D168" s="2">
        <v>3</v>
      </c>
      <c r="E168" s="2">
        <v>1</v>
      </c>
      <c r="F168" s="2">
        <v>0</v>
      </c>
      <c r="G168" s="2">
        <v>74</v>
      </c>
    </row>
    <row r="169" spans="1:7" ht="12.75">
      <c r="A169" s="4">
        <v>8.143658098750166</v>
      </c>
      <c r="B169" s="4">
        <v>4.883468808889228</v>
      </c>
      <c r="C169" s="4">
        <f t="shared" si="2"/>
        <v>13.027126907639394</v>
      </c>
      <c r="D169" s="2">
        <v>3</v>
      </c>
      <c r="E169" s="2">
        <v>1</v>
      </c>
      <c r="F169" s="2">
        <v>21</v>
      </c>
      <c r="G169" s="2">
        <v>92</v>
      </c>
    </row>
    <row r="170" spans="1:7" ht="12.75">
      <c r="A170" s="4">
        <v>7.528400280723872</v>
      </c>
      <c r="B170" s="4">
        <v>4.690604754760569</v>
      </c>
      <c r="C170" s="4">
        <f t="shared" si="2"/>
        <v>12.219005035484441</v>
      </c>
      <c r="D170" s="2">
        <v>3</v>
      </c>
      <c r="E170" s="2">
        <v>1</v>
      </c>
      <c r="F170" s="2">
        <v>24</v>
      </c>
      <c r="G170" s="2">
        <v>89</v>
      </c>
    </row>
    <row r="171" spans="1:7" ht="12.75">
      <c r="A171" s="4">
        <v>9.81650875674677</v>
      </c>
      <c r="B171" s="4">
        <v>5.647611048193632</v>
      </c>
      <c r="C171" s="4">
        <f t="shared" si="2"/>
        <v>15.464119804940403</v>
      </c>
      <c r="D171" s="2">
        <v>3</v>
      </c>
      <c r="E171" s="2">
        <v>1</v>
      </c>
      <c r="F171" s="2">
        <v>19</v>
      </c>
      <c r="G171" s="2">
        <v>90</v>
      </c>
    </row>
    <row r="172" spans="1:7" ht="12.75">
      <c r="A172" s="4">
        <v>10.711526576604228</v>
      </c>
      <c r="B172" s="4">
        <v>6.224945697433252</v>
      </c>
      <c r="C172" s="4">
        <f t="shared" si="2"/>
        <v>16.93647227403748</v>
      </c>
      <c r="D172" s="2">
        <v>3</v>
      </c>
      <c r="E172" s="2">
        <v>1</v>
      </c>
      <c r="F172" s="2">
        <v>23</v>
      </c>
      <c r="G172" s="2">
        <v>70</v>
      </c>
    </row>
    <row r="173" spans="1:7" ht="12.75">
      <c r="A173" s="4">
        <v>7.029297441666131</v>
      </c>
      <c r="B173" s="4">
        <v>4.4174777866614905</v>
      </c>
      <c r="C173" s="4">
        <f t="shared" si="2"/>
        <v>11.44677522832762</v>
      </c>
      <c r="D173" s="2">
        <v>3</v>
      </c>
      <c r="E173" s="2">
        <v>1</v>
      </c>
      <c r="F173" s="2">
        <v>24</v>
      </c>
      <c r="G173" s="2">
        <v>85</v>
      </c>
    </row>
    <row r="174" spans="1:7" ht="12.75">
      <c r="A174" s="4">
        <v>8.43459976950544</v>
      </c>
      <c r="B174" s="4">
        <v>5.612377249174241</v>
      </c>
      <c r="C174" s="4">
        <f t="shared" si="2"/>
        <v>14.04697701867968</v>
      </c>
      <c r="D174" s="2">
        <v>3</v>
      </c>
      <c r="E174" s="2">
        <v>1</v>
      </c>
      <c r="F174" s="2">
        <v>37</v>
      </c>
      <c r="G174" s="2">
        <v>81</v>
      </c>
    </row>
    <row r="175" spans="1:7" ht="12.75">
      <c r="A175" s="4">
        <v>6.76432752898836</v>
      </c>
      <c r="B175" s="4">
        <v>4.183137304946465</v>
      </c>
      <c r="C175" s="4">
        <f t="shared" si="2"/>
        <v>10.947464833934825</v>
      </c>
      <c r="D175" s="2">
        <v>3</v>
      </c>
      <c r="E175" s="2">
        <v>1</v>
      </c>
      <c r="F175" s="2">
        <v>21</v>
      </c>
      <c r="G175" s="2">
        <v>83</v>
      </c>
    </row>
    <row r="176" spans="1:7" ht="12.75">
      <c r="A176" s="4">
        <v>9.422791910954402</v>
      </c>
      <c r="B176" s="4">
        <v>4.90947634123116</v>
      </c>
      <c r="C176" s="4">
        <f t="shared" si="2"/>
        <v>14.332268252185562</v>
      </c>
      <c r="D176" s="2">
        <v>3</v>
      </c>
      <c r="E176" s="2">
        <v>1</v>
      </c>
      <c r="F176" s="2">
        <v>5</v>
      </c>
      <c r="G176" s="2">
        <v>81</v>
      </c>
    </row>
    <row r="177" spans="1:7" ht="12.75">
      <c r="A177" s="4">
        <v>8.351599283021642</v>
      </c>
      <c r="B177" s="4">
        <v>4.299216493831754</v>
      </c>
      <c r="C177" s="4">
        <f t="shared" si="2"/>
        <v>12.650815776853396</v>
      </c>
      <c r="D177" s="2">
        <v>3</v>
      </c>
      <c r="E177" s="2">
        <v>1</v>
      </c>
      <c r="F177" s="2">
        <v>3</v>
      </c>
      <c r="G177" s="2">
        <v>73</v>
      </c>
    </row>
    <row r="178" spans="1:7" ht="12.75">
      <c r="A178" s="4">
        <v>9.025548499455908</v>
      </c>
      <c r="B178" s="4">
        <v>5.376646438210269</v>
      </c>
      <c r="C178" s="4">
        <f t="shared" si="2"/>
        <v>14.402194937666177</v>
      </c>
      <c r="D178" s="2">
        <v>3</v>
      </c>
      <c r="E178" s="2">
        <v>1</v>
      </c>
      <c r="F178" s="2">
        <v>23</v>
      </c>
      <c r="G178" s="2">
        <v>99</v>
      </c>
    </row>
    <row r="179" spans="1:7" ht="12.75">
      <c r="A179" s="4">
        <v>8.4357593752502</v>
      </c>
      <c r="B179" s="4">
        <v>5.46170731908358</v>
      </c>
      <c r="C179" s="4">
        <f t="shared" si="2"/>
        <v>13.89746669433378</v>
      </c>
      <c r="D179" s="2">
        <v>3</v>
      </c>
      <c r="E179" s="2">
        <v>1</v>
      </c>
      <c r="F179" s="2">
        <v>33</v>
      </c>
      <c r="G179" s="2">
        <v>79</v>
      </c>
    </row>
    <row r="180" spans="1:7" ht="12.75">
      <c r="A180" s="4">
        <v>6.159828464849852</v>
      </c>
      <c r="B180" s="4">
        <v>3.178427981013445</v>
      </c>
      <c r="C180" s="4">
        <f t="shared" si="2"/>
        <v>9.338256445863298</v>
      </c>
      <c r="D180" s="2">
        <v>3</v>
      </c>
      <c r="E180" s="2">
        <v>1</v>
      </c>
      <c r="F180" s="2">
        <v>2</v>
      </c>
      <c r="G180" s="2">
        <v>54</v>
      </c>
    </row>
    <row r="181" spans="1:7" ht="12.75">
      <c r="A181" s="4">
        <v>5.602651546912966</v>
      </c>
      <c r="B181" s="4">
        <v>3.2077407641483378</v>
      </c>
      <c r="C181" s="4">
        <f t="shared" si="2"/>
        <v>8.810392311061303</v>
      </c>
      <c r="D181" s="2">
        <v>3</v>
      </c>
      <c r="E181" s="2">
        <v>1</v>
      </c>
      <c r="F181" s="2">
        <v>10</v>
      </c>
      <c r="G181" s="2">
        <v>60</v>
      </c>
    </row>
    <row r="182" spans="1:7" ht="12.75">
      <c r="A182" s="4">
        <v>7.315256218324066</v>
      </c>
      <c r="B182" s="4">
        <v>4.707174909296315</v>
      </c>
      <c r="C182" s="4">
        <f t="shared" si="2"/>
        <v>12.022431127620381</v>
      </c>
      <c r="D182" s="2">
        <v>3</v>
      </c>
      <c r="E182" s="2">
        <v>1</v>
      </c>
      <c r="F182" s="2">
        <v>27</v>
      </c>
      <c r="G182" s="2">
        <v>92</v>
      </c>
    </row>
    <row r="183" spans="1:7" ht="12.75">
      <c r="A183" s="4">
        <v>7.54208192320948</v>
      </c>
      <c r="B183" s="4">
        <v>4.392336777517091</v>
      </c>
      <c r="C183" s="4">
        <f t="shared" si="2"/>
        <v>11.934418700726571</v>
      </c>
      <c r="D183" s="2">
        <v>3</v>
      </c>
      <c r="E183" s="2">
        <v>1</v>
      </c>
      <c r="F183" s="2">
        <v>16</v>
      </c>
      <c r="G183" s="2">
        <v>79</v>
      </c>
    </row>
    <row r="184" spans="1:7" ht="12.75">
      <c r="A184" s="4">
        <v>10.410206434433348</v>
      </c>
      <c r="B184" s="4">
        <v>5.75347505473613</v>
      </c>
      <c r="C184" s="4">
        <f t="shared" si="2"/>
        <v>16.163681489169477</v>
      </c>
      <c r="D184" s="2">
        <v>3</v>
      </c>
      <c r="E184" s="2">
        <v>1</v>
      </c>
      <c r="F184" s="2">
        <v>14</v>
      </c>
      <c r="G184" s="2">
        <v>94</v>
      </c>
    </row>
    <row r="185" spans="1:7" ht="12.75">
      <c r="A185" s="4">
        <v>7.606900473736459</v>
      </c>
      <c r="B185" s="4">
        <v>4.456058043502954</v>
      </c>
      <c r="C185" s="4">
        <f t="shared" si="2"/>
        <v>12.062958517239412</v>
      </c>
      <c r="D185" s="2">
        <v>3</v>
      </c>
      <c r="E185" s="2">
        <v>1</v>
      </c>
      <c r="F185" s="2">
        <v>17</v>
      </c>
      <c r="G185" s="2">
        <v>81</v>
      </c>
    </row>
    <row r="186" spans="1:7" ht="12.75">
      <c r="A186" s="4">
        <v>8.238162556343013</v>
      </c>
      <c r="B186" s="4">
        <v>4.614213575910085</v>
      </c>
      <c r="C186" s="4">
        <f aca="true" t="shared" si="3" ref="C186:C245">SUM(A186:B186)</f>
        <v>12.852376132253099</v>
      </c>
      <c r="D186" s="2">
        <v>3</v>
      </c>
      <c r="E186" s="2">
        <v>1</v>
      </c>
      <c r="F186" s="2">
        <v>13</v>
      </c>
      <c r="G186" s="2">
        <v>85</v>
      </c>
    </row>
    <row r="187" spans="1:7" ht="12.75">
      <c r="A187" s="4">
        <v>6.676524910479202</v>
      </c>
      <c r="B187" s="4">
        <v>3.6549072503078097</v>
      </c>
      <c r="C187" s="4">
        <f t="shared" si="3"/>
        <v>10.331432160787012</v>
      </c>
      <c r="D187" s="2">
        <v>3</v>
      </c>
      <c r="E187" s="2">
        <v>1</v>
      </c>
      <c r="F187" s="2">
        <v>8</v>
      </c>
      <c r="G187" s="2">
        <v>65</v>
      </c>
    </row>
    <row r="188" spans="1:7" ht="12.75">
      <c r="A188" s="4">
        <v>7.791368168189365</v>
      </c>
      <c r="B188" s="4">
        <v>5.006389977218863</v>
      </c>
      <c r="C188" s="4">
        <f t="shared" si="3"/>
        <v>12.797758145408228</v>
      </c>
      <c r="D188" s="2">
        <v>3</v>
      </c>
      <c r="E188" s="2">
        <v>1</v>
      </c>
      <c r="F188" s="2">
        <v>29</v>
      </c>
      <c r="G188" s="2">
        <v>96</v>
      </c>
    </row>
    <row r="189" spans="1:7" ht="12.75">
      <c r="A189" s="4">
        <v>8.051148845159332</v>
      </c>
      <c r="B189" s="4">
        <v>4.810754634378122</v>
      </c>
      <c r="C189" s="4">
        <f t="shared" si="3"/>
        <v>12.861903479537453</v>
      </c>
      <c r="D189" s="2">
        <v>3</v>
      </c>
      <c r="E189" s="2">
        <v>1</v>
      </c>
      <c r="F189" s="2">
        <v>20</v>
      </c>
      <c r="G189" s="2">
        <v>90</v>
      </c>
    </row>
    <row r="190" spans="1:7" ht="12.75">
      <c r="A190" s="4">
        <v>7.158361561057973</v>
      </c>
      <c r="B190" s="4">
        <v>4.924360381957253</v>
      </c>
      <c r="C190" s="4">
        <f t="shared" si="3"/>
        <v>12.082721943015226</v>
      </c>
      <c r="D190" s="2">
        <v>3</v>
      </c>
      <c r="E190" s="2">
        <v>1</v>
      </c>
      <c r="F190" s="2">
        <v>35</v>
      </c>
      <c r="G190" s="2">
        <v>98</v>
      </c>
    </row>
    <row r="191" spans="1:7" ht="12.75">
      <c r="A191" s="4">
        <v>7.793989218233037</v>
      </c>
      <c r="B191" s="4">
        <v>4.802112563155643</v>
      </c>
      <c r="C191" s="4">
        <f t="shared" si="3"/>
        <v>12.596101781388679</v>
      </c>
      <c r="D191" s="2">
        <v>3</v>
      </c>
      <c r="E191" s="2">
        <v>1</v>
      </c>
      <c r="F191" s="2">
        <v>24</v>
      </c>
      <c r="G191" s="2">
        <v>90</v>
      </c>
    </row>
    <row r="192" spans="1:7" ht="12.75">
      <c r="A192" s="4">
        <v>7.191877577686682</v>
      </c>
      <c r="B192" s="4">
        <v>4.380111889829089</v>
      </c>
      <c r="C192" s="4">
        <f t="shared" si="3"/>
        <v>11.57198946751577</v>
      </c>
      <c r="D192" s="2">
        <v>3</v>
      </c>
      <c r="E192" s="2">
        <v>1</v>
      </c>
      <c r="F192" s="2">
        <v>20</v>
      </c>
      <c r="G192" s="2">
        <v>80</v>
      </c>
    </row>
    <row r="193" spans="1:7" ht="12.75">
      <c r="A193" s="4">
        <v>8.792181253927993</v>
      </c>
      <c r="B193" s="4">
        <v>5.280745920399465</v>
      </c>
      <c r="C193" s="4">
        <f t="shared" si="3"/>
        <v>14.072927174327457</v>
      </c>
      <c r="D193" s="2">
        <v>3</v>
      </c>
      <c r="E193" s="2">
        <v>1</v>
      </c>
      <c r="F193" s="2">
        <v>23</v>
      </c>
      <c r="G193" s="2">
        <v>97</v>
      </c>
    </row>
    <row r="194" spans="1:7" ht="12.75">
      <c r="A194" s="4">
        <v>8.380956066692306</v>
      </c>
      <c r="B194" s="4">
        <v>5.067854662271596</v>
      </c>
      <c r="C194" s="4">
        <f t="shared" si="3"/>
        <v>13.448810728963903</v>
      </c>
      <c r="D194" s="2">
        <v>3</v>
      </c>
      <c r="E194" s="2">
        <v>1</v>
      </c>
      <c r="F194" s="2">
        <v>23</v>
      </c>
      <c r="G194" s="2">
        <v>96</v>
      </c>
    </row>
    <row r="195" spans="1:7" ht="12.75">
      <c r="A195" s="4">
        <v>6.601931565644918</v>
      </c>
      <c r="B195" s="4">
        <v>4.0465024508115945</v>
      </c>
      <c r="C195" s="4">
        <f t="shared" si="3"/>
        <v>10.648434016456513</v>
      </c>
      <c r="D195" s="2">
        <v>3</v>
      </c>
      <c r="E195" s="2">
        <v>1</v>
      </c>
      <c r="F195" s="2">
        <v>19</v>
      </c>
      <c r="G195" s="2">
        <v>77</v>
      </c>
    </row>
    <row r="196" spans="1:7" ht="12.75">
      <c r="A196" s="4">
        <v>7.342310843530868</v>
      </c>
      <c r="B196" s="4">
        <v>3.836916705984313</v>
      </c>
      <c r="C196" s="4">
        <f t="shared" si="3"/>
        <v>11.179227549515181</v>
      </c>
      <c r="D196" s="2">
        <v>3</v>
      </c>
      <c r="E196" s="2">
        <v>1</v>
      </c>
      <c r="F196" s="2">
        <v>4</v>
      </c>
      <c r="G196" s="2">
        <v>64</v>
      </c>
    </row>
    <row r="197" spans="1:7" ht="12.75">
      <c r="A197" s="4">
        <v>7.271528849931201</v>
      </c>
      <c r="B197" s="4">
        <v>4.525317939171966</v>
      </c>
      <c r="C197" s="4">
        <f t="shared" si="3"/>
        <v>11.796846789103167</v>
      </c>
      <c r="D197" s="2">
        <v>3</v>
      </c>
      <c r="E197" s="2">
        <v>1</v>
      </c>
      <c r="F197" s="2">
        <v>23</v>
      </c>
      <c r="G197" s="2">
        <v>86</v>
      </c>
    </row>
    <row r="198" spans="1:7" ht="12.75">
      <c r="A198" s="4">
        <v>6.501039044640493</v>
      </c>
      <c r="B198" s="4">
        <v>4.088893496135365</v>
      </c>
      <c r="C198" s="4">
        <f t="shared" si="3"/>
        <v>10.589932540775859</v>
      </c>
      <c r="D198" s="2">
        <v>3</v>
      </c>
      <c r="E198" s="2">
        <v>2</v>
      </c>
      <c r="F198" s="2">
        <v>22</v>
      </c>
      <c r="G198" s="2">
        <v>80</v>
      </c>
    </row>
    <row r="199" spans="1:7" ht="12.75">
      <c r="A199" s="4">
        <v>4.545902831712738</v>
      </c>
      <c r="B199" s="4">
        <v>3.434104405144372</v>
      </c>
      <c r="C199" s="4">
        <f t="shared" si="3"/>
        <v>7.9800072368571096</v>
      </c>
      <c r="D199" s="2">
        <v>3</v>
      </c>
      <c r="E199" s="2">
        <v>2</v>
      </c>
      <c r="F199" s="2">
        <v>30</v>
      </c>
      <c r="G199" s="2">
        <v>75</v>
      </c>
    </row>
    <row r="200" spans="1:7" ht="12.75">
      <c r="A200" s="4">
        <v>9.12676502794784</v>
      </c>
      <c r="B200" s="4">
        <v>4.90959974472437</v>
      </c>
      <c r="C200" s="4">
        <f t="shared" si="3"/>
        <v>14.036364772672211</v>
      </c>
      <c r="D200" s="2">
        <v>3</v>
      </c>
      <c r="E200" s="2">
        <v>2</v>
      </c>
      <c r="F200" s="2">
        <v>9</v>
      </c>
      <c r="G200" s="2">
        <v>88</v>
      </c>
    </row>
    <row r="201" spans="1:7" ht="12.75">
      <c r="A201" s="4">
        <v>11.226691660529468</v>
      </c>
      <c r="B201" s="4">
        <v>6.710135283067859</v>
      </c>
      <c r="C201" s="4">
        <f t="shared" si="3"/>
        <v>17.936826943597328</v>
      </c>
      <c r="D201" s="2">
        <v>3</v>
      </c>
      <c r="E201" s="2">
        <v>2</v>
      </c>
      <c r="F201" s="2">
        <v>29</v>
      </c>
      <c r="G201" s="2">
        <v>80</v>
      </c>
    </row>
    <row r="202" spans="1:7" ht="12.75">
      <c r="A202" s="4">
        <v>8.777890818426386</v>
      </c>
      <c r="B202" s="4">
        <v>5.269022926227262</v>
      </c>
      <c r="C202" s="4">
        <f t="shared" si="3"/>
        <v>14.046913744653647</v>
      </c>
      <c r="D202" s="2">
        <v>3</v>
      </c>
      <c r="E202" s="2">
        <v>2</v>
      </c>
      <c r="F202" s="2">
        <v>23</v>
      </c>
      <c r="G202" s="2">
        <v>91</v>
      </c>
    </row>
    <row r="203" spans="1:7" ht="12.75">
      <c r="A203" s="4">
        <v>5.570803316193633</v>
      </c>
      <c r="B203" s="4">
        <v>3.603679193421991</v>
      </c>
      <c r="C203" s="4">
        <f t="shared" si="3"/>
        <v>9.174482509615624</v>
      </c>
      <c r="D203" s="2">
        <v>3</v>
      </c>
      <c r="E203" s="2">
        <v>2</v>
      </c>
      <c r="F203" s="2">
        <v>21</v>
      </c>
      <c r="G203" s="2">
        <v>69</v>
      </c>
    </row>
    <row r="204" spans="1:7" ht="12.75">
      <c r="A204" s="4">
        <v>8.071227077569347</v>
      </c>
      <c r="B204" s="4">
        <v>5.246618513301718</v>
      </c>
      <c r="C204" s="4">
        <f t="shared" si="3"/>
        <v>13.317845590871066</v>
      </c>
      <c r="D204" s="2">
        <v>3</v>
      </c>
      <c r="E204" s="2">
        <v>2</v>
      </c>
      <c r="F204" s="2">
        <v>32</v>
      </c>
      <c r="G204" s="2">
        <v>81</v>
      </c>
    </row>
    <row r="205" spans="1:7" ht="12.75">
      <c r="A205" s="4">
        <v>8.725345330465643</v>
      </c>
      <c r="B205" s="4">
        <v>5.809112681102446</v>
      </c>
      <c r="C205" s="4">
        <f t="shared" si="3"/>
        <v>14.53445801156809</v>
      </c>
      <c r="D205" s="2">
        <v>3</v>
      </c>
      <c r="E205" s="2">
        <v>2</v>
      </c>
      <c r="F205" s="2">
        <v>38</v>
      </c>
      <c r="G205" s="2">
        <v>99</v>
      </c>
    </row>
    <row r="206" spans="1:7" ht="12.75">
      <c r="A206" s="4">
        <v>3.389298419468105</v>
      </c>
      <c r="B206" s="4">
        <v>1.8377047229027892</v>
      </c>
      <c r="C206" s="4">
        <f t="shared" si="3"/>
        <v>5.227003142370894</v>
      </c>
      <c r="D206" s="2">
        <v>3</v>
      </c>
      <c r="E206" s="2">
        <v>2</v>
      </c>
      <c r="F206" s="2">
        <v>3</v>
      </c>
      <c r="G206" s="2">
        <v>31</v>
      </c>
    </row>
    <row r="207" spans="1:7" ht="12.75">
      <c r="A207" s="4">
        <v>8.34747927202261</v>
      </c>
      <c r="B207" s="4">
        <v>4.336571143320488</v>
      </c>
      <c r="C207" s="4">
        <f t="shared" si="3"/>
        <v>12.684050415343098</v>
      </c>
      <c r="D207" s="2">
        <v>3</v>
      </c>
      <c r="E207" s="2">
        <v>2</v>
      </c>
      <c r="F207" s="2">
        <v>4</v>
      </c>
      <c r="G207" s="2">
        <v>73</v>
      </c>
    </row>
    <row r="208" spans="1:7" ht="12.75">
      <c r="A208" s="4">
        <v>7.113123294591787</v>
      </c>
      <c r="B208" s="4">
        <v>4.624968886286341</v>
      </c>
      <c r="C208" s="4">
        <f t="shared" si="3"/>
        <v>11.738092180878128</v>
      </c>
      <c r="D208" s="2">
        <v>3</v>
      </c>
      <c r="E208" s="2">
        <v>2</v>
      </c>
      <c r="F208" s="2">
        <v>28</v>
      </c>
      <c r="G208" s="2">
        <v>93</v>
      </c>
    </row>
    <row r="209" spans="1:7" ht="12.75">
      <c r="A209" s="4">
        <v>7.455440615747648</v>
      </c>
      <c r="B209" s="4">
        <v>5.05239147093422</v>
      </c>
      <c r="C209" s="4">
        <f t="shared" si="3"/>
        <v>12.507832086681868</v>
      </c>
      <c r="D209" s="2">
        <v>3</v>
      </c>
      <c r="E209" s="2">
        <v>2</v>
      </c>
      <c r="F209" s="2">
        <v>35</v>
      </c>
      <c r="G209" s="2">
        <v>93</v>
      </c>
    </row>
    <row r="210" spans="1:7" ht="12.75">
      <c r="A210" s="4">
        <v>10.52505515163648</v>
      </c>
      <c r="B210" s="4">
        <v>5.547402602521935</v>
      </c>
      <c r="C210" s="4">
        <f t="shared" si="3"/>
        <v>16.072457754158414</v>
      </c>
      <c r="D210" s="2">
        <v>3</v>
      </c>
      <c r="E210" s="2">
        <v>2</v>
      </c>
      <c r="F210" s="2">
        <v>7</v>
      </c>
      <c r="G210" s="2">
        <v>93</v>
      </c>
    </row>
    <row r="211" spans="1:7" ht="12.75">
      <c r="A211" s="4">
        <v>10.534741270210361</v>
      </c>
      <c r="B211" s="4">
        <v>5.291312405789101</v>
      </c>
      <c r="C211" s="4">
        <f t="shared" si="3"/>
        <v>15.82605367599946</v>
      </c>
      <c r="D211" s="2">
        <v>3</v>
      </c>
      <c r="E211" s="2">
        <v>2</v>
      </c>
      <c r="F211" s="2">
        <v>0</v>
      </c>
      <c r="G211" s="2">
        <v>88</v>
      </c>
    </row>
    <row r="212" spans="1:7" ht="12.75">
      <c r="A212" s="4">
        <v>5.634029114124132</v>
      </c>
      <c r="B212" s="4">
        <v>3.093832697264099</v>
      </c>
      <c r="C212" s="4">
        <f t="shared" si="3"/>
        <v>8.72786181138823</v>
      </c>
      <c r="D212" s="2">
        <v>3</v>
      </c>
      <c r="E212" s="2">
        <v>2</v>
      </c>
      <c r="F212" s="2">
        <v>7</v>
      </c>
      <c r="G212" s="2">
        <v>55</v>
      </c>
    </row>
    <row r="213" spans="1:7" ht="12.75">
      <c r="A213" s="4">
        <v>8.2217268502136</v>
      </c>
      <c r="B213" s="4">
        <v>4.980915611758004</v>
      </c>
      <c r="C213" s="4">
        <f t="shared" si="3"/>
        <v>13.202642461971603</v>
      </c>
      <c r="D213" s="2">
        <v>3</v>
      </c>
      <c r="E213" s="2">
        <v>2</v>
      </c>
      <c r="F213" s="2">
        <v>23</v>
      </c>
      <c r="G213" s="2">
        <v>93</v>
      </c>
    </row>
    <row r="214" spans="1:7" ht="12.75">
      <c r="A214" s="4">
        <v>9.053849700838327</v>
      </c>
      <c r="B214" s="4">
        <v>5.526024554389622</v>
      </c>
      <c r="C214" s="4">
        <f t="shared" si="3"/>
        <v>14.57987425522795</v>
      </c>
      <c r="D214" s="2">
        <v>3</v>
      </c>
      <c r="E214" s="2">
        <v>2</v>
      </c>
      <c r="F214" s="2">
        <v>26</v>
      </c>
      <c r="G214" s="2">
        <v>77</v>
      </c>
    </row>
    <row r="215" spans="1:7" ht="12.75">
      <c r="A215" s="4">
        <v>9.026237441692501</v>
      </c>
      <c r="B215" s="4">
        <v>4.756610648700494</v>
      </c>
      <c r="C215" s="4">
        <f t="shared" si="3"/>
        <v>13.782848090392996</v>
      </c>
      <c r="D215" s="2">
        <v>3</v>
      </c>
      <c r="E215" s="2">
        <v>2</v>
      </c>
      <c r="F215" s="2">
        <v>6</v>
      </c>
      <c r="G215" s="2">
        <v>83</v>
      </c>
    </row>
    <row r="216" spans="1:7" ht="12.75">
      <c r="A216" s="4">
        <v>5.357620031834813</v>
      </c>
      <c r="B216" s="4">
        <v>2.9714672625374816</v>
      </c>
      <c r="C216" s="4">
        <f t="shared" si="3"/>
        <v>8.329087294372295</v>
      </c>
      <c r="D216" s="2">
        <v>3</v>
      </c>
      <c r="E216" s="2">
        <v>2</v>
      </c>
      <c r="F216" s="2">
        <v>7</v>
      </c>
      <c r="G216" s="2">
        <v>52</v>
      </c>
    </row>
    <row r="217" spans="1:7" ht="12.75">
      <c r="A217" s="4">
        <v>10.044705524895107</v>
      </c>
      <c r="B217" s="4">
        <v>6.039122683404614</v>
      </c>
      <c r="C217" s="4">
        <f t="shared" si="3"/>
        <v>16.08382820829972</v>
      </c>
      <c r="D217" s="2">
        <v>3</v>
      </c>
      <c r="E217" s="2">
        <v>2</v>
      </c>
      <c r="F217" s="2">
        <v>27</v>
      </c>
      <c r="G217" s="2">
        <v>88</v>
      </c>
    </row>
    <row r="218" spans="1:7" ht="12.75">
      <c r="A218" s="4">
        <v>7.9425756413984345</v>
      </c>
      <c r="B218" s="4">
        <v>4.793868465860507</v>
      </c>
      <c r="C218" s="4">
        <f t="shared" si="3"/>
        <v>12.736444107258942</v>
      </c>
      <c r="D218" s="2">
        <v>3</v>
      </c>
      <c r="E218" s="2">
        <v>2</v>
      </c>
      <c r="F218" s="2">
        <v>21</v>
      </c>
      <c r="G218" s="2">
        <v>90</v>
      </c>
    </row>
    <row r="219" spans="1:7" ht="12.75">
      <c r="A219" s="4">
        <v>9.026714926410932</v>
      </c>
      <c r="B219" s="4">
        <v>4.955204443398953</v>
      </c>
      <c r="C219" s="4">
        <f t="shared" si="3"/>
        <v>13.981919369809885</v>
      </c>
      <c r="D219" s="2">
        <v>3</v>
      </c>
      <c r="E219" s="2">
        <v>2</v>
      </c>
      <c r="F219" s="2">
        <v>11</v>
      </c>
      <c r="G219" s="2">
        <v>85</v>
      </c>
    </row>
    <row r="220" spans="1:7" ht="12.75">
      <c r="A220" s="4">
        <v>5.090399119770154</v>
      </c>
      <c r="B220" s="4">
        <v>3.3564273195212966</v>
      </c>
      <c r="C220" s="4">
        <f t="shared" si="3"/>
        <v>8.446826439291451</v>
      </c>
      <c r="D220" s="2">
        <v>3</v>
      </c>
      <c r="E220" s="2">
        <v>2</v>
      </c>
      <c r="F220" s="2">
        <v>21</v>
      </c>
      <c r="G220" s="2">
        <v>67</v>
      </c>
    </row>
    <row r="221" spans="1:7" ht="12.75">
      <c r="A221" s="4">
        <v>8.296879534289474</v>
      </c>
      <c r="B221" s="4">
        <v>4.408274356823377</v>
      </c>
      <c r="C221" s="4">
        <f t="shared" si="3"/>
        <v>12.70515389111285</v>
      </c>
      <c r="D221" s="2">
        <v>3</v>
      </c>
      <c r="E221" s="2">
        <v>2</v>
      </c>
      <c r="F221" s="2">
        <v>6</v>
      </c>
      <c r="G221" s="2">
        <v>75</v>
      </c>
    </row>
    <row r="222" spans="1:7" ht="12.75">
      <c r="A222" s="4">
        <v>6.325331489468226</v>
      </c>
      <c r="B222" s="4">
        <v>3.4406283290414956</v>
      </c>
      <c r="C222" s="4">
        <f t="shared" si="3"/>
        <v>9.765959818509721</v>
      </c>
      <c r="D222" s="2">
        <v>3</v>
      </c>
      <c r="E222" s="2">
        <v>2</v>
      </c>
      <c r="F222" s="2">
        <v>7</v>
      </c>
      <c r="G222" s="2">
        <v>60</v>
      </c>
    </row>
    <row r="223" spans="1:7" ht="12.75">
      <c r="A223" s="4">
        <v>8.870935537022888</v>
      </c>
      <c r="B223" s="4">
        <v>5.713994945244132</v>
      </c>
      <c r="C223" s="4">
        <f t="shared" si="3"/>
        <v>14.58493048226702</v>
      </c>
      <c r="D223" s="2">
        <v>3</v>
      </c>
      <c r="E223" s="2">
        <v>2</v>
      </c>
      <c r="F223" s="2">
        <v>34</v>
      </c>
      <c r="G223" s="2">
        <v>87</v>
      </c>
    </row>
    <row r="224" spans="1:7" ht="12.75">
      <c r="A224" s="4">
        <v>11.627001206041314</v>
      </c>
      <c r="B224" s="4">
        <v>7.2356326260926505</v>
      </c>
      <c r="C224" s="4">
        <f t="shared" si="3"/>
        <v>18.862633832133966</v>
      </c>
      <c r="D224" s="2">
        <v>3</v>
      </c>
      <c r="E224" s="2">
        <v>2</v>
      </c>
      <c r="F224" s="2">
        <v>37</v>
      </c>
      <c r="G224" s="2">
        <v>99</v>
      </c>
    </row>
    <row r="225" spans="1:7" ht="12.75">
      <c r="A225" s="4">
        <v>8.294365918307449</v>
      </c>
      <c r="B225" s="4">
        <v>4.523338847700128</v>
      </c>
      <c r="C225" s="4">
        <f t="shared" si="3"/>
        <v>12.817704766007576</v>
      </c>
      <c r="D225" s="2">
        <v>3</v>
      </c>
      <c r="E225" s="2">
        <v>2</v>
      </c>
      <c r="F225" s="2">
        <v>10</v>
      </c>
      <c r="G225" s="2">
        <v>81</v>
      </c>
    </row>
    <row r="226" spans="1:7" ht="12.75">
      <c r="A226" s="4">
        <v>8.743660280022596</v>
      </c>
      <c r="B226" s="4">
        <v>5.019448170346696</v>
      </c>
      <c r="C226" s="4">
        <f t="shared" si="3"/>
        <v>13.763108450369291</v>
      </c>
      <c r="D226" s="2">
        <v>3</v>
      </c>
      <c r="E226" s="2">
        <v>2</v>
      </c>
      <c r="F226" s="2">
        <v>17</v>
      </c>
      <c r="G226" s="2">
        <v>93</v>
      </c>
    </row>
    <row r="227" spans="1:7" ht="12.75">
      <c r="A227" s="4">
        <v>7.75520381667593</v>
      </c>
      <c r="B227" s="4">
        <v>4.694918110614646</v>
      </c>
      <c r="C227" s="4">
        <f t="shared" si="3"/>
        <v>12.450121927290576</v>
      </c>
      <c r="D227" s="2">
        <v>3</v>
      </c>
      <c r="E227" s="2">
        <v>2</v>
      </c>
      <c r="F227" s="2">
        <v>21</v>
      </c>
      <c r="G227" s="2">
        <v>87</v>
      </c>
    </row>
    <row r="228" spans="1:7" ht="12.75">
      <c r="A228" s="4">
        <v>6.306931274782983</v>
      </c>
      <c r="B228" s="4">
        <v>4.604666540739371</v>
      </c>
      <c r="C228" s="4">
        <f t="shared" si="3"/>
        <v>10.911597815522354</v>
      </c>
      <c r="D228" s="2">
        <v>3</v>
      </c>
      <c r="E228" s="2">
        <v>2</v>
      </c>
      <c r="F228" s="2">
        <v>38</v>
      </c>
      <c r="G228" s="2">
        <v>96</v>
      </c>
    </row>
    <row r="229" spans="1:7" ht="12.75">
      <c r="A229" s="4">
        <v>6.284527009673184</v>
      </c>
      <c r="B229" s="4">
        <v>4.228386738577856</v>
      </c>
      <c r="C229" s="4">
        <f t="shared" si="3"/>
        <v>10.51291374825104</v>
      </c>
      <c r="D229" s="2">
        <v>3</v>
      </c>
      <c r="E229" s="2">
        <v>2</v>
      </c>
      <c r="F229" s="2">
        <v>28</v>
      </c>
      <c r="G229" s="2">
        <v>82</v>
      </c>
    </row>
    <row r="230" spans="1:7" ht="12.75">
      <c r="A230" s="4">
        <v>7.746482899354305</v>
      </c>
      <c r="B230" s="4">
        <v>5.29976813811369</v>
      </c>
      <c r="C230" s="4">
        <f t="shared" si="3"/>
        <v>13.046251037467995</v>
      </c>
      <c r="D230" s="2">
        <v>3</v>
      </c>
      <c r="E230" s="2">
        <v>2</v>
      </c>
      <c r="F230" s="2">
        <v>38</v>
      </c>
      <c r="G230" s="2">
        <v>67</v>
      </c>
    </row>
    <row r="231" spans="1:7" ht="12.75">
      <c r="A231" s="4">
        <v>8.614942337051616</v>
      </c>
      <c r="B231" s="4">
        <v>5.162874470628533</v>
      </c>
      <c r="C231" s="4">
        <f t="shared" si="3"/>
        <v>13.77781680768015</v>
      </c>
      <c r="D231" s="2">
        <v>3</v>
      </c>
      <c r="E231" s="2">
        <v>2</v>
      </c>
      <c r="F231" s="2">
        <v>22</v>
      </c>
      <c r="G231" s="2">
        <v>98</v>
      </c>
    </row>
    <row r="232" spans="1:7" ht="12.75">
      <c r="A232" s="4">
        <v>5.724839886359405</v>
      </c>
      <c r="B232" s="4">
        <v>4.27338219178348</v>
      </c>
      <c r="C232" s="4">
        <f t="shared" si="3"/>
        <v>9.998222078142884</v>
      </c>
      <c r="D232" s="2">
        <v>3</v>
      </c>
      <c r="E232" s="2">
        <v>2</v>
      </c>
      <c r="F232" s="2">
        <v>37</v>
      </c>
      <c r="G232" s="2">
        <v>88</v>
      </c>
    </row>
    <row r="233" spans="1:7" ht="12.75">
      <c r="A233" s="4">
        <v>7.023393684183247</v>
      </c>
      <c r="B233" s="4">
        <v>3.901494504373798</v>
      </c>
      <c r="C233" s="4">
        <f t="shared" si="3"/>
        <v>10.924888188557045</v>
      </c>
      <c r="D233" s="2">
        <v>3</v>
      </c>
      <c r="E233" s="2">
        <v>2</v>
      </c>
      <c r="F233" s="2">
        <v>10</v>
      </c>
      <c r="G233" s="2">
        <v>67</v>
      </c>
    </row>
    <row r="234" spans="1:7" ht="12.75">
      <c r="A234" s="4">
        <v>6.231986637620139</v>
      </c>
      <c r="B234" s="4">
        <v>3.3664892445890544</v>
      </c>
      <c r="C234" s="4">
        <f t="shared" si="3"/>
        <v>9.598475882209193</v>
      </c>
      <c r="D234" s="2">
        <v>3</v>
      </c>
      <c r="E234" s="2">
        <v>2</v>
      </c>
      <c r="F234" s="2">
        <v>6</v>
      </c>
      <c r="G234" s="2">
        <v>58</v>
      </c>
    </row>
    <row r="235" spans="1:7" ht="12.75">
      <c r="A235" s="4">
        <v>8.005920810508542</v>
      </c>
      <c r="B235" s="4">
        <v>5.3285929013631605</v>
      </c>
      <c r="C235" s="4">
        <f t="shared" si="3"/>
        <v>13.334513711871702</v>
      </c>
      <c r="D235" s="2">
        <v>3</v>
      </c>
      <c r="E235" s="2">
        <v>2</v>
      </c>
      <c r="F235" s="2">
        <v>35</v>
      </c>
      <c r="G235" s="2">
        <v>99</v>
      </c>
    </row>
    <row r="236" spans="1:7" ht="12.75">
      <c r="A236" s="4">
        <v>6.591154053428909</v>
      </c>
      <c r="B236" s="4">
        <v>4.526907328542514</v>
      </c>
      <c r="C236" s="4">
        <f t="shared" si="3"/>
        <v>11.118061381971422</v>
      </c>
      <c r="D236" s="2">
        <v>3</v>
      </c>
      <c r="E236" s="2">
        <v>2</v>
      </c>
      <c r="F236" s="2">
        <v>32</v>
      </c>
      <c r="G236" s="2">
        <v>94</v>
      </c>
    </row>
    <row r="237" spans="1:7" ht="12.75">
      <c r="A237" s="4">
        <v>6.535257645926322</v>
      </c>
      <c r="B237" s="4">
        <v>3.330435915464763</v>
      </c>
      <c r="C237" s="4">
        <f t="shared" si="3"/>
        <v>9.865693561391085</v>
      </c>
      <c r="D237" s="2">
        <v>3</v>
      </c>
      <c r="E237" s="2">
        <v>2</v>
      </c>
      <c r="F237" s="2">
        <v>1</v>
      </c>
      <c r="G237" s="2">
        <v>56</v>
      </c>
    </row>
    <row r="238" spans="1:7" ht="12.75">
      <c r="A238" s="4">
        <v>9.767000412655761</v>
      </c>
      <c r="B238" s="4">
        <v>6.230968695966847</v>
      </c>
      <c r="C238" s="4">
        <f t="shared" si="3"/>
        <v>15.997969108622609</v>
      </c>
      <c r="D238" s="2">
        <v>3</v>
      </c>
      <c r="E238" s="2">
        <v>2</v>
      </c>
      <c r="F238" s="2">
        <v>35</v>
      </c>
      <c r="G238" s="2">
        <v>80</v>
      </c>
    </row>
    <row r="239" spans="1:7" ht="12.75">
      <c r="A239" s="4">
        <v>8.384487748306128</v>
      </c>
      <c r="B239" s="4">
        <v>4.823473464899852</v>
      </c>
      <c r="C239" s="4">
        <f t="shared" si="3"/>
        <v>13.20796121320598</v>
      </c>
      <c r="D239" s="2">
        <v>3</v>
      </c>
      <c r="E239" s="2">
        <v>2</v>
      </c>
      <c r="F239" s="2">
        <v>16</v>
      </c>
      <c r="G239" s="2">
        <v>87</v>
      </c>
    </row>
    <row r="240" spans="1:7" ht="12.75">
      <c r="A240" s="4">
        <v>6.119634483373375</v>
      </c>
      <c r="B240" s="4">
        <v>3.2521296291496835</v>
      </c>
      <c r="C240" s="4">
        <f t="shared" si="3"/>
        <v>9.371764112523058</v>
      </c>
      <c r="D240" s="2">
        <v>3</v>
      </c>
      <c r="E240" s="2">
        <v>2</v>
      </c>
      <c r="F240" s="2">
        <v>5</v>
      </c>
      <c r="G240" s="2">
        <v>58</v>
      </c>
    </row>
    <row r="241" spans="1:7" ht="12.75">
      <c r="A241" s="4">
        <v>7.607845211357926</v>
      </c>
      <c r="B241" s="4">
        <v>3.849105258958177</v>
      </c>
      <c r="C241" s="4">
        <f t="shared" si="3"/>
        <v>11.456950470316103</v>
      </c>
      <c r="D241" s="2">
        <v>3</v>
      </c>
      <c r="E241" s="2">
        <v>2</v>
      </c>
      <c r="F241" s="2">
        <v>1</v>
      </c>
      <c r="G241" s="2">
        <v>65</v>
      </c>
    </row>
    <row r="242" spans="1:7" ht="12.75">
      <c r="A242" s="4">
        <v>10.432334440527484</v>
      </c>
      <c r="B242" s="4">
        <v>5.523244462611226</v>
      </c>
      <c r="C242" s="4">
        <f t="shared" si="3"/>
        <v>15.95557890313871</v>
      </c>
      <c r="D242" s="2">
        <v>3</v>
      </c>
      <c r="E242" s="2">
        <v>2</v>
      </c>
      <c r="F242" s="2">
        <v>8</v>
      </c>
      <c r="G242" s="2">
        <v>94</v>
      </c>
    </row>
    <row r="243" spans="1:12" ht="12.75">
      <c r="A243" s="4">
        <v>6.155039975245018</v>
      </c>
      <c r="B243" s="4">
        <v>4.100561462276887</v>
      </c>
      <c r="C243" s="4">
        <f t="shared" si="3"/>
        <v>10.255601437521904</v>
      </c>
      <c r="D243" s="2">
        <v>3</v>
      </c>
      <c r="E243" s="2">
        <v>2</v>
      </c>
      <c r="F243" s="2">
        <v>27</v>
      </c>
      <c r="G243" s="2">
        <v>81</v>
      </c>
      <c r="L243" s="16">
        <f>COUNTIF(C2:C245,"&lt;6")-COUNTIF(C2:C245,"&lt;4")</f>
        <v>46</v>
      </c>
    </row>
    <row r="244" spans="1:7" ht="12.75">
      <c r="A244" s="4">
        <v>6.577235373886651</v>
      </c>
      <c r="B244" s="4">
        <v>4.519535988893459</v>
      </c>
      <c r="C244" s="4">
        <f t="shared" si="3"/>
        <v>11.09677136278011</v>
      </c>
      <c r="D244" s="2">
        <v>3</v>
      </c>
      <c r="E244" s="2">
        <v>2</v>
      </c>
      <c r="F244" s="2">
        <v>32</v>
      </c>
      <c r="G244" s="2">
        <v>90</v>
      </c>
    </row>
    <row r="245" spans="1:7" ht="13.5" thickBot="1">
      <c r="A245" s="5">
        <v>9.740377228998113</v>
      </c>
      <c r="B245" s="5">
        <v>5.578645293474856</v>
      </c>
      <c r="C245" s="5">
        <f t="shared" si="3"/>
        <v>15.31902252247297</v>
      </c>
      <c r="D245" s="3">
        <v>3</v>
      </c>
      <c r="E245" s="3">
        <v>2</v>
      </c>
      <c r="F245" s="3">
        <v>18</v>
      </c>
      <c r="G245" s="3">
        <v>87</v>
      </c>
    </row>
    <row r="246" spans="2:8" ht="12.75">
      <c r="B246" s="1"/>
      <c r="C246" s="1"/>
      <c r="D246" s="1"/>
      <c r="E246" s="1"/>
      <c r="F246" s="1"/>
      <c r="G246" s="1"/>
      <c r="H246" s="1"/>
    </row>
    <row r="247" spans="1:8" ht="15.75">
      <c r="A247" s="35"/>
      <c r="B247" s="1"/>
      <c r="C247" s="1"/>
      <c r="D247" s="1"/>
      <c r="E247" s="1"/>
      <c r="F247" s="1"/>
      <c r="G247" s="1"/>
      <c r="H247" s="1"/>
    </row>
    <row r="248" spans="1:4" ht="12.75">
      <c r="A248" s="40"/>
      <c r="B248" s="40"/>
      <c r="D248" s="50"/>
    </row>
    <row r="249" spans="1:4" ht="12.75">
      <c r="A249" s="40"/>
      <c r="D249" s="50"/>
    </row>
    <row r="250" spans="1:14" ht="12.75">
      <c r="A250" s="40"/>
      <c r="D250" s="51"/>
      <c r="N250" s="49"/>
    </row>
    <row r="251" spans="1:14" ht="12.75">
      <c r="A251" s="40"/>
      <c r="B251" s="40"/>
      <c r="D251" s="52"/>
      <c r="N251" s="49"/>
    </row>
    <row r="252" spans="1:14" ht="12.75">
      <c r="A252" s="40"/>
      <c r="B252" s="40"/>
      <c r="D252" s="52"/>
      <c r="N252" s="49"/>
    </row>
    <row r="253" spans="1:14" ht="12.75">
      <c r="A253" s="40"/>
      <c r="B253" s="40"/>
      <c r="D253" s="52"/>
      <c r="N253" s="49"/>
    </row>
    <row r="254" ht="12.75">
      <c r="N254" s="49"/>
    </row>
    <row r="256" ht="12.75">
      <c r="B256" s="9"/>
    </row>
    <row r="258" ht="12.75">
      <c r="A258" s="37"/>
    </row>
    <row r="259" ht="12.75">
      <c r="A259" s="36"/>
    </row>
    <row r="260" spans="4:8" ht="12.75">
      <c r="D260" s="42"/>
      <c r="E260" s="42"/>
      <c r="F260" s="43"/>
      <c r="G260" s="43"/>
      <c r="H260" s="41"/>
    </row>
    <row r="261" spans="4:8" ht="12.75">
      <c r="D261" s="14"/>
      <c r="E261" s="6"/>
      <c r="F261" s="17"/>
      <c r="G261" s="15"/>
      <c r="H261" s="41"/>
    </row>
    <row r="262" spans="4:8" ht="12.75">
      <c r="D262" s="14"/>
      <c r="E262" s="6"/>
      <c r="F262" s="17"/>
      <c r="G262" s="15"/>
      <c r="H262" s="41"/>
    </row>
    <row r="263" spans="5:8" ht="12.75">
      <c r="E263" s="6"/>
      <c r="F263" s="17"/>
      <c r="G263" s="15"/>
      <c r="H263" s="41"/>
    </row>
    <row r="264" spans="5:8" ht="12.75">
      <c r="E264" s="6"/>
      <c r="F264" s="17"/>
      <c r="G264" s="15"/>
      <c r="H264" s="41"/>
    </row>
    <row r="265" spans="5:8" ht="12.75">
      <c r="E265" s="6"/>
      <c r="F265" s="17"/>
      <c r="G265" s="15"/>
      <c r="H265" s="41"/>
    </row>
    <row r="266" spans="5:8" ht="12.75">
      <c r="E266" s="6"/>
      <c r="F266" s="17"/>
      <c r="G266" s="15"/>
      <c r="H266" s="41"/>
    </row>
    <row r="267" spans="5:8" ht="12.75">
      <c r="E267" s="6"/>
      <c r="F267" s="17"/>
      <c r="G267" s="15"/>
      <c r="H267" s="41"/>
    </row>
    <row r="268" ht="12.75">
      <c r="F268" s="18"/>
    </row>
    <row r="269" spans="1:3" ht="12.75">
      <c r="A269" s="41"/>
      <c r="B269" s="41"/>
      <c r="C269" s="41"/>
    </row>
    <row r="270" spans="1:10" ht="12.75">
      <c r="A270" s="42"/>
      <c r="B270" s="42"/>
      <c r="C270" s="41"/>
      <c r="D270" s="41"/>
      <c r="E270" s="41"/>
      <c r="F270" s="41"/>
      <c r="G270" s="41"/>
      <c r="H270" s="41"/>
      <c r="I270" s="41"/>
      <c r="J270" s="41"/>
    </row>
    <row r="271" spans="1:10" ht="12.75">
      <c r="A271" s="14"/>
      <c r="B271" s="6"/>
      <c r="C271" s="41"/>
      <c r="D271" s="41"/>
      <c r="E271" s="41"/>
      <c r="F271" s="41"/>
      <c r="G271" s="41"/>
      <c r="H271" s="41"/>
      <c r="I271" s="41"/>
      <c r="J271" s="41"/>
    </row>
    <row r="272" spans="1:10" ht="12.75">
      <c r="A272" s="14"/>
      <c r="B272" s="6"/>
      <c r="C272" s="41"/>
      <c r="D272" s="41"/>
      <c r="E272" s="41"/>
      <c r="F272" s="41"/>
      <c r="G272" s="41"/>
      <c r="H272" s="41"/>
      <c r="I272" s="41"/>
      <c r="J272" s="41"/>
    </row>
    <row r="273" spans="1:10" ht="12.75">
      <c r="A273" s="14"/>
      <c r="B273" s="6"/>
      <c r="C273" s="41"/>
      <c r="D273" s="41"/>
      <c r="E273" s="41"/>
      <c r="F273" s="41"/>
      <c r="G273" s="41"/>
      <c r="H273" s="41"/>
      <c r="I273" s="41"/>
      <c r="J273" s="41"/>
    </row>
    <row r="274" spans="1:10" ht="12.75">
      <c r="A274" s="14"/>
      <c r="B274" s="6"/>
      <c r="C274" s="41"/>
      <c r="D274" s="41"/>
      <c r="E274" s="41"/>
      <c r="F274" s="41"/>
      <c r="G274" s="41"/>
      <c r="H274" s="41"/>
      <c r="I274" s="41"/>
      <c r="J274" s="41"/>
    </row>
    <row r="275" spans="1:10" ht="12.75">
      <c r="A275" s="14"/>
      <c r="B275" s="6"/>
      <c r="C275" s="41"/>
      <c r="D275" s="41"/>
      <c r="E275" s="41"/>
      <c r="F275" s="41"/>
      <c r="G275" s="41"/>
      <c r="H275" s="41"/>
      <c r="I275" s="41"/>
      <c r="J275" s="41"/>
    </row>
    <row r="276" spans="1:10" ht="12.75">
      <c r="A276" s="14"/>
      <c r="B276" s="6"/>
      <c r="C276" s="41"/>
      <c r="D276" s="41"/>
      <c r="E276" s="41"/>
      <c r="F276" s="41"/>
      <c r="G276" s="41"/>
      <c r="H276" s="41"/>
      <c r="I276" s="41"/>
      <c r="J276" s="41"/>
    </row>
    <row r="277" spans="1:10" ht="12.75">
      <c r="A277" s="14"/>
      <c r="B277" s="6"/>
      <c r="C277" s="41"/>
      <c r="D277" s="41"/>
      <c r="E277" s="41"/>
      <c r="F277" s="41"/>
      <c r="G277" s="41"/>
      <c r="H277" s="41"/>
      <c r="I277" s="41"/>
      <c r="J277" s="41"/>
    </row>
    <row r="278" spans="1:10" ht="12.75">
      <c r="A278" s="14"/>
      <c r="B278" s="6"/>
      <c r="C278" s="41"/>
      <c r="D278" s="41"/>
      <c r="E278" s="41"/>
      <c r="F278" s="41"/>
      <c r="G278" s="41"/>
      <c r="H278" s="41"/>
      <c r="I278" s="41"/>
      <c r="J278" s="41"/>
    </row>
    <row r="279" spans="1:10" ht="12.75">
      <c r="A279" s="6"/>
      <c r="B279" s="6"/>
      <c r="C279" s="41"/>
      <c r="D279" s="41"/>
      <c r="E279" s="41"/>
      <c r="F279" s="41"/>
      <c r="G279" s="41"/>
      <c r="H279" s="41"/>
      <c r="I279" s="41"/>
      <c r="J279" s="41"/>
    </row>
    <row r="280" spans="1:10" ht="12.75">
      <c r="A280" s="41"/>
      <c r="B280" s="41"/>
      <c r="C280" s="41"/>
      <c r="D280" s="41"/>
      <c r="E280" s="41"/>
      <c r="F280" s="41"/>
      <c r="G280" s="41"/>
      <c r="H280" s="41"/>
      <c r="I280" s="41"/>
      <c r="J280" s="41"/>
    </row>
    <row r="281" spans="3:10" ht="12.75">
      <c r="C281" s="41"/>
      <c r="D281" s="41"/>
      <c r="E281" s="41"/>
      <c r="F281" s="41"/>
      <c r="G281" s="41"/>
      <c r="H281" s="41"/>
      <c r="I281" s="41"/>
      <c r="J281" s="41"/>
    </row>
    <row r="282" spans="3:10" ht="12.75">
      <c r="C282" s="41"/>
      <c r="D282" s="41"/>
      <c r="E282" s="41"/>
      <c r="F282" s="41"/>
      <c r="G282" s="41"/>
      <c r="H282" s="41"/>
      <c r="I282" s="41"/>
      <c r="J282" s="41"/>
    </row>
    <row r="283" spans="3:10" ht="12.75">
      <c r="C283" s="41"/>
      <c r="D283" s="41"/>
      <c r="E283" s="41"/>
      <c r="F283" s="41"/>
      <c r="G283" s="41"/>
      <c r="H283" s="41"/>
      <c r="I283" s="41"/>
      <c r="J283" s="41"/>
    </row>
    <row r="284" spans="3:10" ht="12.75">
      <c r="C284" s="44"/>
      <c r="D284" s="44"/>
      <c r="E284" s="44"/>
      <c r="F284" s="44"/>
      <c r="G284" s="44"/>
      <c r="H284" s="44"/>
      <c r="I284" s="41"/>
      <c r="J284" s="41"/>
    </row>
    <row r="285" spans="3:10" ht="12.75">
      <c r="C285" s="14"/>
      <c r="D285" s="6"/>
      <c r="E285" s="15"/>
      <c r="F285" s="14"/>
      <c r="G285" s="6"/>
      <c r="H285" s="15"/>
      <c r="I285" s="41"/>
      <c r="J285" s="41"/>
    </row>
    <row r="286" spans="3:10" ht="12.75">
      <c r="C286" s="14"/>
      <c r="D286" s="6"/>
      <c r="E286" s="15"/>
      <c r="F286" s="14"/>
      <c r="G286" s="6"/>
      <c r="H286" s="15"/>
      <c r="I286" s="41"/>
      <c r="J286" s="41"/>
    </row>
    <row r="287" spans="3:10" ht="12.75">
      <c r="C287" s="14"/>
      <c r="D287" s="6"/>
      <c r="E287" s="15"/>
      <c r="F287" s="14"/>
      <c r="G287" s="6"/>
      <c r="H287" s="15"/>
      <c r="I287" s="41"/>
      <c r="J287" s="41"/>
    </row>
    <row r="288" spans="3:10" ht="12.75">
      <c r="C288" s="14"/>
      <c r="D288" s="6"/>
      <c r="E288" s="15"/>
      <c r="F288" s="14"/>
      <c r="G288" s="6"/>
      <c r="H288" s="15"/>
      <c r="I288" s="41"/>
      <c r="J288" s="41"/>
    </row>
    <row r="289" spans="3:10" ht="12.75">
      <c r="C289" s="14"/>
      <c r="D289" s="6"/>
      <c r="E289" s="15"/>
      <c r="F289" s="14"/>
      <c r="G289" s="6"/>
      <c r="H289" s="15"/>
      <c r="I289" s="41"/>
      <c r="J289" s="41"/>
    </row>
    <row r="290" spans="3:10" ht="12.75">
      <c r="C290" s="14"/>
      <c r="D290" s="6"/>
      <c r="E290" s="15"/>
      <c r="F290" s="14"/>
      <c r="G290" s="6"/>
      <c r="H290" s="15"/>
      <c r="I290" s="41"/>
      <c r="J290" s="41"/>
    </row>
    <row r="291" spans="3:10" ht="12.75">
      <c r="C291" s="14"/>
      <c r="D291" s="6"/>
      <c r="E291" s="15"/>
      <c r="F291" s="14"/>
      <c r="G291" s="6"/>
      <c r="H291" s="15"/>
      <c r="I291" s="41"/>
      <c r="J291" s="41"/>
    </row>
    <row r="292" spans="3:10" ht="12.75">
      <c r="C292" s="6"/>
      <c r="D292" s="6"/>
      <c r="E292" s="15"/>
      <c r="F292" s="14"/>
      <c r="G292" s="6"/>
      <c r="H292" s="15"/>
      <c r="I292" s="41"/>
      <c r="J292" s="41"/>
    </row>
    <row r="293" spans="3:10" ht="12.75">
      <c r="C293" s="41"/>
      <c r="D293" s="41"/>
      <c r="E293" s="41"/>
      <c r="F293" s="41"/>
      <c r="G293" s="41"/>
      <c r="H293" s="41"/>
      <c r="I293" s="41"/>
      <c r="J293" s="41"/>
    </row>
    <row r="294" spans="3:10" ht="12.75">
      <c r="C294" s="41"/>
      <c r="D294" s="41"/>
      <c r="E294" s="41"/>
      <c r="F294" s="41"/>
      <c r="G294" s="41"/>
      <c r="H294" s="41"/>
      <c r="I294" s="41"/>
      <c r="J294" s="41"/>
    </row>
    <row r="295" spans="3:10" ht="12.75">
      <c r="C295" s="41"/>
      <c r="D295" s="41"/>
      <c r="E295" s="41"/>
      <c r="F295" s="41"/>
      <c r="G295" s="41"/>
      <c r="H295" s="41"/>
      <c r="I295" s="41"/>
      <c r="J295" s="41"/>
    </row>
  </sheetData>
  <sheetProtection/>
  <autoFilter ref="A1:G245"/>
  <printOptions/>
  <pageMargins left="0.75" right="0.75" top="1" bottom="1" header="0.5" footer="0.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A1:Q203"/>
  <sheetViews>
    <sheetView zoomScalePageLayoutView="0" workbookViewId="0" topLeftCell="A151">
      <selection activeCell="H157" sqref="H157"/>
    </sheetView>
  </sheetViews>
  <sheetFormatPr defaultColWidth="9.140625" defaultRowHeight="12.75"/>
  <cols>
    <col min="2" max="2" width="12.57421875" style="0" bestFit="1" customWidth="1"/>
  </cols>
  <sheetData>
    <row r="1" spans="1:2" ht="15.75">
      <c r="A1" s="35" t="s">
        <v>91</v>
      </c>
      <c r="B1" s="55"/>
    </row>
    <row r="3" ht="12.75">
      <c r="A3" s="37" t="s">
        <v>92</v>
      </c>
    </row>
    <row r="4" ht="12.75">
      <c r="A4" s="37" t="s">
        <v>96</v>
      </c>
    </row>
    <row r="5" ht="12.75">
      <c r="A5" s="37" t="s">
        <v>93</v>
      </c>
    </row>
    <row r="6" ht="12.75">
      <c r="A6" s="37" t="s">
        <v>94</v>
      </c>
    </row>
    <row r="7" spans="1:5" ht="12.75">
      <c r="A7" s="37"/>
      <c r="E7">
        <v>123</v>
      </c>
    </row>
    <row r="8" spans="2:5" ht="12.75">
      <c r="B8" s="53" t="s">
        <v>101</v>
      </c>
      <c r="C8" s="53" t="s">
        <v>102</v>
      </c>
      <c r="E8">
        <v>365</v>
      </c>
    </row>
    <row r="9" spans="1:6" ht="12.75">
      <c r="A9" s="37" t="s">
        <v>98</v>
      </c>
      <c r="B9" s="58">
        <f>POISSON(0,F9,0)</f>
        <v>0.7139186195428532</v>
      </c>
      <c r="C9" s="58">
        <f>POISSON(0,F9,1)</f>
        <v>0.7139186195428532</v>
      </c>
      <c r="E9" s="53" t="s">
        <v>97</v>
      </c>
      <c r="F9" s="57">
        <f>E7/E8</f>
        <v>0.336986301369863</v>
      </c>
    </row>
    <row r="10" spans="1:3" ht="12.75">
      <c r="A10" s="37" t="s">
        <v>99</v>
      </c>
      <c r="B10" s="58">
        <f>POISSON(1,F9,0)</f>
        <v>0.2405807950788245</v>
      </c>
      <c r="C10" s="58">
        <f>POISSON(1,F9,1)</f>
        <v>0.9544994146216776</v>
      </c>
    </row>
    <row r="11" spans="1:2" ht="12.75">
      <c r="A11" s="37" t="s">
        <v>100</v>
      </c>
      <c r="B11" s="59">
        <f>1-C10</f>
        <v>0.045500585378322356</v>
      </c>
    </row>
    <row r="12" spans="1:2" ht="12.75">
      <c r="A12" s="37"/>
      <c r="B12" s="54"/>
    </row>
    <row r="13" spans="1:2" ht="12.75">
      <c r="A13" s="37" t="s">
        <v>114</v>
      </c>
      <c r="B13" s="54"/>
    </row>
    <row r="14" spans="1:11" ht="12.75">
      <c r="A14" s="37" t="s">
        <v>115</v>
      </c>
      <c r="B14" s="54"/>
      <c r="H14" s="58">
        <f>POISSON(0,K14,0)</f>
        <v>0.03337326996032608</v>
      </c>
      <c r="J14" t="s">
        <v>97</v>
      </c>
      <c r="K14" s="57">
        <v>3.4</v>
      </c>
    </row>
    <row r="15" spans="1:11" ht="12.75">
      <c r="A15" s="37" t="s">
        <v>116</v>
      </c>
      <c r="B15" s="54"/>
      <c r="H15" s="58">
        <f>POISSON(1,K14,0)</f>
        <v>0.11346911786510867</v>
      </c>
      <c r="J15" t="s">
        <v>119</v>
      </c>
      <c r="K15" s="57">
        <f>K14/2</f>
        <v>1.7</v>
      </c>
    </row>
    <row r="16" spans="1:8" ht="12.75">
      <c r="A16" s="37" t="s">
        <v>117</v>
      </c>
      <c r="B16" s="54"/>
      <c r="H16" s="58">
        <f>1-POISSON(1,K14,1)</f>
        <v>0.8531576121745652</v>
      </c>
    </row>
    <row r="17" spans="1:8" ht="12.75">
      <c r="A17" s="37" t="s">
        <v>118</v>
      </c>
      <c r="B17" s="54"/>
      <c r="H17" s="58">
        <f>1-POISSON(0,K15,1)</f>
        <v>0.8173164759472653</v>
      </c>
    </row>
    <row r="18" spans="1:2" ht="12.75">
      <c r="A18" s="37"/>
      <c r="B18" s="54"/>
    </row>
    <row r="19" spans="1:2" ht="14.25" customHeight="1">
      <c r="A19" s="37" t="s">
        <v>120</v>
      </c>
      <c r="B19" s="54"/>
    </row>
    <row r="20" spans="1:8" ht="14.25" customHeight="1">
      <c r="A20" s="37" t="s">
        <v>121</v>
      </c>
      <c r="B20" s="54"/>
      <c r="H20" s="58">
        <f>POISSON(0,5,0)</f>
        <v>0.006737946999085467</v>
      </c>
    </row>
    <row r="21" spans="1:8" ht="14.25" customHeight="1">
      <c r="A21" s="37" t="s">
        <v>122</v>
      </c>
      <c r="B21" s="54"/>
      <c r="H21" s="58">
        <f>1-POISSON(7,10,1)</f>
        <v>0.7797793533983011</v>
      </c>
    </row>
    <row r="22" spans="1:8" ht="14.25" customHeight="1">
      <c r="A22" s="37"/>
      <c r="B22" s="54"/>
      <c r="H22" s="60"/>
    </row>
    <row r="23" spans="1:8" ht="14.25" customHeight="1">
      <c r="A23" s="37" t="s">
        <v>123</v>
      </c>
      <c r="B23" s="54"/>
      <c r="H23" s="60"/>
    </row>
    <row r="24" spans="1:8" ht="14.25" customHeight="1">
      <c r="A24" s="37"/>
      <c r="B24" s="54"/>
      <c r="H24" s="60"/>
    </row>
    <row r="25" spans="1:8" ht="14.25" customHeight="1">
      <c r="A25" s="37"/>
      <c r="B25" s="58">
        <f>POISSON(0,1.4,0)</f>
        <v>0.2465969639416065</v>
      </c>
      <c r="H25" s="60"/>
    </row>
    <row r="26" spans="1:8" ht="14.25" customHeight="1">
      <c r="A26" s="37"/>
      <c r="B26" s="54"/>
      <c r="H26" s="60"/>
    </row>
    <row r="27" spans="1:8" ht="14.25" customHeight="1">
      <c r="A27" s="37" t="s">
        <v>124</v>
      </c>
      <c r="B27" s="54"/>
      <c r="H27" s="60"/>
    </row>
    <row r="28" spans="1:8" ht="14.25" customHeight="1">
      <c r="A28" s="37" t="s">
        <v>125</v>
      </c>
      <c r="B28" s="54"/>
      <c r="H28" s="60"/>
    </row>
    <row r="29" spans="1:8" ht="14.25" customHeight="1">
      <c r="A29" s="37" t="s">
        <v>126</v>
      </c>
      <c r="B29" s="54"/>
      <c r="H29" s="60"/>
    </row>
    <row r="30" spans="1:8" ht="14.25" customHeight="1">
      <c r="A30" s="37"/>
      <c r="B30" s="54"/>
      <c r="H30" s="60"/>
    </row>
    <row r="31" spans="1:8" ht="14.25" customHeight="1">
      <c r="A31" s="37"/>
      <c r="B31" s="59">
        <f>(120*300)-(5000*1.33)*3</f>
        <v>16050</v>
      </c>
      <c r="H31" s="60"/>
    </row>
    <row r="32" spans="1:8" ht="14.25" customHeight="1">
      <c r="A32" s="37"/>
      <c r="B32" s="54"/>
      <c r="H32" s="60"/>
    </row>
    <row r="33" spans="1:3" ht="14.25" customHeight="1">
      <c r="A33" s="37"/>
      <c r="B33" s="9"/>
      <c r="C33" s="49"/>
    </row>
    <row r="34" spans="1:3" ht="14.25" customHeight="1">
      <c r="A34" s="37" t="s">
        <v>127</v>
      </c>
      <c r="B34" s="9"/>
      <c r="C34" s="49"/>
    </row>
    <row r="35" spans="1:4" ht="14.25" customHeight="1">
      <c r="A35" s="37" t="s">
        <v>105</v>
      </c>
      <c r="B35" s="9"/>
      <c r="C35" s="49"/>
      <c r="D35" s="57">
        <f>BINOMDIST(0,10,0.2,0)</f>
        <v>0.1073741824</v>
      </c>
    </row>
    <row r="36" spans="1:4" ht="12.75">
      <c r="A36" s="37" t="s">
        <v>106</v>
      </c>
      <c r="B36" s="9"/>
      <c r="C36" s="49"/>
      <c r="D36" s="57">
        <f>BINOMDIST(1,10,0.2,0)</f>
        <v>0.268435456</v>
      </c>
    </row>
    <row r="37" spans="1:4" ht="12.75">
      <c r="A37" s="37" t="s">
        <v>107</v>
      </c>
      <c r="B37" s="9"/>
      <c r="C37" s="49"/>
      <c r="D37" s="57">
        <f>BINOMDIST(2,10,0.2,0)</f>
        <v>0.3019898880000001</v>
      </c>
    </row>
    <row r="38" spans="1:3" ht="12.75">
      <c r="A38" s="37"/>
      <c r="B38" s="9"/>
      <c r="C38" s="49"/>
    </row>
    <row r="39" spans="1:3" ht="12.75">
      <c r="A39" s="37" t="s">
        <v>128</v>
      </c>
      <c r="B39" s="9"/>
      <c r="C39" s="49"/>
    </row>
    <row r="40" spans="1:3" ht="12.75">
      <c r="A40" s="37" t="s">
        <v>108</v>
      </c>
      <c r="B40" s="9"/>
      <c r="C40" s="49"/>
    </row>
    <row r="41" spans="1:3" ht="12.75">
      <c r="A41" s="37"/>
      <c r="B41" s="9"/>
      <c r="C41" s="49"/>
    </row>
    <row r="42" spans="1:3" ht="12.75">
      <c r="A42" s="37"/>
      <c r="B42" s="56">
        <f>BINOMDIST(10,50,0.15,1)</f>
        <v>0.8800826827995074</v>
      </c>
      <c r="C42" s="49"/>
    </row>
    <row r="43" spans="1:3" ht="12.75">
      <c r="A43" s="37"/>
      <c r="B43" s="9"/>
      <c r="C43" s="49"/>
    </row>
    <row r="44" spans="1:3" ht="12.75">
      <c r="A44" s="37" t="s">
        <v>129</v>
      </c>
      <c r="B44" s="9"/>
      <c r="C44" s="49"/>
    </row>
    <row r="45" spans="1:3" ht="12.75">
      <c r="A45" s="37" t="s">
        <v>109</v>
      </c>
      <c r="B45" s="9"/>
      <c r="C45" s="49"/>
    </row>
    <row r="46" spans="1:5" ht="12.75">
      <c r="A46" s="37" t="s">
        <v>110</v>
      </c>
      <c r="B46" s="9"/>
      <c r="C46" s="49"/>
      <c r="E46" s="56">
        <f>BINOMDIST(6,6,0.6,0)</f>
        <v>0.04665599999999999</v>
      </c>
    </row>
    <row r="47" spans="1:5" ht="12.75">
      <c r="A47" s="37" t="s">
        <v>111</v>
      </c>
      <c r="B47" s="9"/>
      <c r="C47" s="49"/>
      <c r="E47" s="56">
        <f>BINOMDIST(3,6,0.6,0)</f>
        <v>0.27648</v>
      </c>
    </row>
    <row r="48" spans="1:5" ht="12.75">
      <c r="A48" s="37" t="s">
        <v>112</v>
      </c>
      <c r="B48" s="9"/>
      <c r="C48" s="49"/>
      <c r="E48" s="56">
        <f>BINOMDIST(2,6,0.4,1)</f>
        <v>0.5443199999999998</v>
      </c>
    </row>
    <row r="49" spans="1:3" ht="12.75">
      <c r="A49" s="37"/>
      <c r="B49" s="9"/>
      <c r="C49" s="49"/>
    </row>
    <row r="50" spans="1:3" ht="12.75">
      <c r="A50" s="37"/>
      <c r="B50" s="9"/>
      <c r="C50" s="49"/>
    </row>
    <row r="51" spans="1:3" ht="12.75">
      <c r="A51" s="37" t="s">
        <v>130</v>
      </c>
      <c r="B51" s="9"/>
      <c r="C51" s="49"/>
    </row>
    <row r="52" spans="1:3" ht="12.75">
      <c r="A52" s="37" t="s">
        <v>113</v>
      </c>
      <c r="B52" s="9"/>
      <c r="C52" s="49"/>
    </row>
    <row r="53" spans="1:3" ht="12.75">
      <c r="A53" s="37"/>
      <c r="B53" s="9"/>
      <c r="C53" s="49"/>
    </row>
    <row r="54" spans="1:3" ht="12.75">
      <c r="A54" s="37"/>
      <c r="B54" s="56">
        <f>1-BINOMDIST(1,4,0.6,1)</f>
        <v>0.8208</v>
      </c>
      <c r="C54" s="49"/>
    </row>
    <row r="55" spans="1:3" ht="12.75">
      <c r="A55" s="37"/>
      <c r="B55" s="52"/>
      <c r="C55" s="49"/>
    </row>
    <row r="56" spans="1:3" ht="12.75">
      <c r="A56" s="37"/>
      <c r="B56" s="52"/>
      <c r="C56" s="49"/>
    </row>
    <row r="57" ht="12.75">
      <c r="A57" s="37" t="s">
        <v>131</v>
      </c>
    </row>
    <row r="58" ht="12.75">
      <c r="A58" s="37" t="s">
        <v>95</v>
      </c>
    </row>
    <row r="60" spans="1:3" ht="12.75">
      <c r="A60" s="37" t="s">
        <v>103</v>
      </c>
      <c r="B60" s="9"/>
      <c r="C60" s="57">
        <f>1-NORMDIST(680,670,10,1)</f>
        <v>0.15865525393145696</v>
      </c>
    </row>
    <row r="61" spans="1:3" ht="12.75">
      <c r="A61" s="37" t="s">
        <v>104</v>
      </c>
      <c r="B61" s="9"/>
      <c r="C61" s="57">
        <f>NORMDIST(680,670,10,1)-NORMDIST(650,670,10,1)</f>
        <v>0.8185946141203638</v>
      </c>
    </row>
    <row r="62" spans="1:3" ht="12.75">
      <c r="A62" s="37"/>
      <c r="B62" s="52"/>
      <c r="C62" s="49"/>
    </row>
    <row r="63" spans="1:3" ht="12.75">
      <c r="A63" s="37"/>
      <c r="B63" s="52"/>
      <c r="C63" s="49"/>
    </row>
    <row r="64" spans="1:3" ht="12.75">
      <c r="A64" s="37" t="s">
        <v>132</v>
      </c>
      <c r="B64" s="52"/>
      <c r="C64" s="49"/>
    </row>
    <row r="65" spans="1:3" ht="12.75">
      <c r="A65" s="37" t="s">
        <v>133</v>
      </c>
      <c r="B65" s="52"/>
      <c r="C65" s="49"/>
    </row>
    <row r="66" spans="1:7" ht="12.75">
      <c r="A66" s="37" t="s">
        <v>137</v>
      </c>
      <c r="B66" s="52"/>
      <c r="C66" s="49"/>
      <c r="G66" s="57">
        <f>NORMDIST(50,85.29,33.44,1)</f>
        <v>0.14563882040681297</v>
      </c>
    </row>
    <row r="67" spans="1:7" ht="12.75">
      <c r="A67" s="37" t="s">
        <v>138</v>
      </c>
      <c r="B67" s="52"/>
      <c r="C67" s="49"/>
      <c r="G67" s="57">
        <f>NORMDIST(150,85.29,33.44,1)-NORMDIST(50,85.29,33.44,1)</f>
        <v>0.8278726364492764</v>
      </c>
    </row>
    <row r="68" spans="1:3" ht="12.75">
      <c r="A68" s="37"/>
      <c r="B68" s="52"/>
      <c r="C68" s="49"/>
    </row>
    <row r="69" spans="1:3" ht="12.75">
      <c r="A69" s="37"/>
      <c r="B69" s="52"/>
      <c r="C69" s="49"/>
    </row>
    <row r="70" spans="1:3" ht="12.75">
      <c r="A70" s="37" t="s">
        <v>134</v>
      </c>
      <c r="B70" s="52"/>
      <c r="C70" s="49"/>
    </row>
    <row r="71" spans="1:3" ht="12.75">
      <c r="A71" s="37" t="s">
        <v>135</v>
      </c>
      <c r="B71" s="52"/>
      <c r="C71" s="49"/>
    </row>
    <row r="72" spans="1:3" ht="12.75">
      <c r="A72" s="37"/>
      <c r="B72" s="52"/>
      <c r="C72" s="49"/>
    </row>
    <row r="73" spans="1:3" ht="12.75">
      <c r="A73" s="37"/>
      <c r="B73" s="57">
        <f>1-NORMDIST(1,0.035,0.95,1)</f>
        <v>0.15486482485069764</v>
      </c>
      <c r="C73" s="49"/>
    </row>
    <row r="74" spans="1:3" ht="12.75">
      <c r="A74" s="37"/>
      <c r="B74" s="52"/>
      <c r="C74" s="49"/>
    </row>
    <row r="75" spans="1:3" ht="12.75">
      <c r="A75" s="37" t="s">
        <v>136</v>
      </c>
      <c r="B75" s="52"/>
      <c r="C75" s="49"/>
    </row>
    <row r="76" spans="1:3" ht="12.75">
      <c r="A76" s="37"/>
      <c r="B76" s="52"/>
      <c r="C76" s="49"/>
    </row>
    <row r="77" spans="1:3" ht="12.75">
      <c r="A77" s="37"/>
      <c r="B77" s="57">
        <f>NORMDIST(1000,800,90,1)-NORMDIST(900,800,90,1)</f>
        <v>0.12012611721148436</v>
      </c>
      <c r="C77" s="49"/>
    </row>
    <row r="78" spans="1:3" ht="12.75">
      <c r="A78" s="37"/>
      <c r="B78" s="52"/>
      <c r="C78" s="49"/>
    </row>
    <row r="79" spans="1:3" ht="12.75">
      <c r="A79" s="37" t="s">
        <v>139</v>
      </c>
      <c r="B79" s="52"/>
      <c r="C79" s="49"/>
    </row>
    <row r="80" spans="1:3" ht="12.75">
      <c r="A80" s="37"/>
      <c r="B80" s="52"/>
      <c r="C80" s="49"/>
    </row>
    <row r="81" spans="1:4" ht="12.75">
      <c r="A81" s="37"/>
      <c r="B81" s="57">
        <f>NORMINV(0.15,0.15,0.0525)</f>
        <v>0.09558724705157604</v>
      </c>
      <c r="C81" s="49"/>
      <c r="D81" s="57">
        <f>NORMINV(0.7,0.15,0.0525)</f>
        <v>0.17753102691717212</v>
      </c>
    </row>
    <row r="82" spans="1:3" ht="12.75">
      <c r="A82" s="37"/>
      <c r="B82" s="52"/>
      <c r="C82" s="49"/>
    </row>
    <row r="83" spans="1:3" ht="12.75">
      <c r="A83" s="37"/>
      <c r="B83" s="57">
        <f>NORMINV(0.85,0.15,0.0525)</f>
        <v>0.20441275294842395</v>
      </c>
      <c r="C83" s="49"/>
    </row>
    <row r="84" ht="12.75">
      <c r="B84" s="9"/>
    </row>
    <row r="85" ht="12.75">
      <c r="A85" s="37" t="s">
        <v>145</v>
      </c>
    </row>
    <row r="86" ht="12.75">
      <c r="A86" s="37" t="s">
        <v>140</v>
      </c>
    </row>
    <row r="88" spans="2:5" ht="12.75">
      <c r="B88" s="57"/>
      <c r="C88" s="57"/>
      <c r="E88" s="49">
        <f>CONFIDENCE(0.05,4,35)</f>
        <v>1.3251775205189462</v>
      </c>
    </row>
    <row r="90" ht="12.75">
      <c r="A90" s="9" t="s">
        <v>146</v>
      </c>
    </row>
    <row r="91" ht="12.75">
      <c r="A91" s="9" t="s">
        <v>147</v>
      </c>
    </row>
    <row r="92" ht="12.75">
      <c r="A92" s="9" t="s">
        <v>148</v>
      </c>
    </row>
    <row r="94" spans="2:3" ht="12.75">
      <c r="B94" s="57"/>
      <c r="C94" s="57"/>
    </row>
    <row r="95" ht="12.75">
      <c r="A95" s="9" t="s">
        <v>149</v>
      </c>
    </row>
    <row r="97" s="9" customFormat="1" ht="12.75">
      <c r="A97" s="9" t="s">
        <v>150</v>
      </c>
    </row>
    <row r="98" s="9" customFormat="1" ht="12.75">
      <c r="A98" s="9" t="s">
        <v>151</v>
      </c>
    </row>
    <row r="99" ht="12.75">
      <c r="A99" s="9" t="s">
        <v>152</v>
      </c>
    </row>
    <row r="100" ht="12.75">
      <c r="A100" s="9" t="s">
        <v>153</v>
      </c>
    </row>
    <row r="102" spans="2:6" ht="12.75">
      <c r="B102" s="57"/>
      <c r="C102" s="57"/>
      <c r="E102" s="57"/>
      <c r="F102" s="57"/>
    </row>
    <row r="104" s="9" customFormat="1" ht="12.75">
      <c r="A104" s="9" t="s">
        <v>154</v>
      </c>
    </row>
    <row r="105" s="9" customFormat="1" ht="12.75">
      <c r="A105" s="9" t="s">
        <v>155</v>
      </c>
    </row>
    <row r="107" spans="2:3" ht="12.75">
      <c r="B107" s="57"/>
      <c r="C107" s="57"/>
    </row>
    <row r="108" spans="2:3" ht="12.75">
      <c r="B108" s="49"/>
      <c r="C108" s="49"/>
    </row>
    <row r="109" spans="2:3" ht="12.75">
      <c r="B109" s="49"/>
      <c r="C109" s="49"/>
    </row>
    <row r="110" spans="1:3" ht="12.75">
      <c r="A110" s="37" t="s">
        <v>158</v>
      </c>
      <c r="B110" s="49"/>
      <c r="C110" s="49"/>
    </row>
    <row r="111" spans="2:3" ht="12.75">
      <c r="B111" s="49"/>
      <c r="C111" s="49"/>
    </row>
    <row r="112" spans="2:3" ht="12.75">
      <c r="B112" s="49"/>
      <c r="C112" s="49"/>
    </row>
    <row r="113" spans="2:3" ht="12.75">
      <c r="B113" s="73"/>
      <c r="C113" s="73"/>
    </row>
    <row r="114" spans="2:3" ht="12.75">
      <c r="B114" s="49"/>
      <c r="C114" s="49"/>
    </row>
    <row r="116" ht="12.75">
      <c r="A116" s="37" t="s">
        <v>159</v>
      </c>
    </row>
    <row r="117" spans="1:17" ht="12.75">
      <c r="A117" s="37" t="s">
        <v>156</v>
      </c>
      <c r="M117" s="41"/>
      <c r="N117" s="41"/>
      <c r="O117" s="41"/>
      <c r="P117" s="41"/>
      <c r="Q117" s="41"/>
    </row>
    <row r="118" spans="13:17" ht="12.75">
      <c r="M118" s="41"/>
      <c r="N118" s="44"/>
      <c r="O118" s="44"/>
      <c r="P118" s="44"/>
      <c r="Q118" s="44"/>
    </row>
    <row r="119" spans="2:17" ht="12.75">
      <c r="B119" s="57"/>
      <c r="C119" s="57"/>
      <c r="M119" s="41"/>
      <c r="N119" s="14"/>
      <c r="O119" s="6"/>
      <c r="P119" s="15"/>
      <c r="Q119" s="6"/>
    </row>
    <row r="120" spans="2:17" ht="12.75">
      <c r="B120" s="49"/>
      <c r="C120" s="49"/>
      <c r="M120" s="41"/>
      <c r="N120" s="14"/>
      <c r="O120" s="6"/>
      <c r="P120" s="15"/>
      <c r="Q120" s="6"/>
    </row>
    <row r="121" spans="2:17" ht="12.75">
      <c r="B121" s="49"/>
      <c r="C121" s="49"/>
      <c r="M121" s="41"/>
      <c r="N121" s="14"/>
      <c r="O121" s="6"/>
      <c r="P121" s="15"/>
      <c r="Q121" s="6"/>
    </row>
    <row r="122" spans="1:17" ht="12.75">
      <c r="A122" s="37" t="s">
        <v>160</v>
      </c>
      <c r="B122" s="49"/>
      <c r="C122" s="49"/>
      <c r="M122" s="41"/>
      <c r="N122" s="14"/>
      <c r="O122" s="6"/>
      <c r="P122" s="15"/>
      <c r="Q122" s="6"/>
    </row>
    <row r="123" spans="1:17" ht="12.75">
      <c r="A123" s="37" t="s">
        <v>157</v>
      </c>
      <c r="B123" s="49"/>
      <c r="C123" s="49"/>
      <c r="M123" s="41"/>
      <c r="N123" s="14"/>
      <c r="O123" s="6"/>
      <c r="P123" s="15"/>
      <c r="Q123" s="6"/>
    </row>
    <row r="124" spans="2:17" ht="12.75">
      <c r="B124" s="49"/>
      <c r="C124" s="49"/>
      <c r="M124" s="41"/>
      <c r="N124" s="14"/>
      <c r="O124" s="6"/>
      <c r="P124" s="15"/>
      <c r="Q124" s="6"/>
    </row>
    <row r="125" spans="2:17" ht="12.75">
      <c r="B125" s="57"/>
      <c r="C125" s="57"/>
      <c r="F125">
        <f>20/160</f>
        <v>0.125</v>
      </c>
      <c r="M125" s="41"/>
      <c r="N125" s="14"/>
      <c r="O125" s="6"/>
      <c r="P125" s="15"/>
      <c r="Q125" s="6"/>
    </row>
    <row r="126" spans="2:17" ht="12.75">
      <c r="B126" s="49"/>
      <c r="C126" s="49"/>
      <c r="F126">
        <f>1-F125</f>
        <v>0.875</v>
      </c>
      <c r="M126" s="41"/>
      <c r="N126" s="6"/>
      <c r="O126" s="6"/>
      <c r="P126" s="15"/>
      <c r="Q126" s="6"/>
    </row>
    <row r="127" spans="13:17" ht="12.75">
      <c r="M127" s="41"/>
      <c r="N127" s="41"/>
      <c r="O127" s="41"/>
      <c r="P127" s="41"/>
      <c r="Q127" s="41"/>
    </row>
    <row r="128" ht="15" customHeight="1">
      <c r="A128" s="37" t="s">
        <v>161</v>
      </c>
    </row>
    <row r="130" spans="2:5" ht="12.75">
      <c r="B130" s="53" t="s">
        <v>49</v>
      </c>
      <c r="D130" s="1"/>
      <c r="E130" s="53" t="s">
        <v>188</v>
      </c>
    </row>
    <row r="131" spans="2:16" ht="12.75">
      <c r="B131" s="53" t="s">
        <v>141</v>
      </c>
      <c r="E131" s="53" t="s">
        <v>189</v>
      </c>
      <c r="J131" s="4"/>
      <c r="K131" s="4"/>
      <c r="L131" s="4"/>
      <c r="M131" s="2"/>
      <c r="N131" s="2"/>
      <c r="O131" s="2"/>
      <c r="P131" s="2"/>
    </row>
    <row r="132" spans="2:16" ht="12.75">
      <c r="B132" s="53" t="s">
        <v>50</v>
      </c>
      <c r="E132" s="53" t="s">
        <v>190</v>
      </c>
      <c r="J132" s="4"/>
      <c r="K132" s="4"/>
      <c r="L132" s="4"/>
      <c r="M132" s="2"/>
      <c r="N132" s="2"/>
      <c r="O132" s="2"/>
      <c r="P132" s="2"/>
    </row>
    <row r="133" spans="2:16" ht="12.75">
      <c r="B133" s="53"/>
      <c r="J133" s="4"/>
      <c r="K133" s="4"/>
      <c r="L133" s="4"/>
      <c r="M133" s="2"/>
      <c r="N133" s="2"/>
      <c r="O133" s="2"/>
      <c r="P133" s="2"/>
    </row>
    <row r="134" spans="2:16" ht="12.75">
      <c r="B134" s="53" t="s">
        <v>142</v>
      </c>
      <c r="D134">
        <v>2</v>
      </c>
      <c r="E134" s="44"/>
      <c r="F134" s="44"/>
      <c r="G134" s="44"/>
      <c r="H134" s="44"/>
      <c r="I134" s="44"/>
      <c r="J134" s="4"/>
      <c r="K134" s="4"/>
      <c r="L134" s="4"/>
      <c r="M134" s="2"/>
      <c r="N134" s="2"/>
      <c r="O134" s="2"/>
      <c r="P134" s="2"/>
    </row>
    <row r="135" spans="2:16" ht="12.75">
      <c r="B135" s="53"/>
      <c r="D135">
        <v>4</v>
      </c>
      <c r="E135" s="14"/>
      <c r="F135" s="6"/>
      <c r="G135" s="15"/>
      <c r="H135" s="14"/>
      <c r="I135" s="6"/>
      <c r="J135" s="4"/>
      <c r="K135" s="4"/>
      <c r="L135" s="4"/>
      <c r="M135" s="2"/>
      <c r="N135" s="2"/>
      <c r="O135" s="2"/>
      <c r="P135" s="2"/>
    </row>
    <row r="136" spans="2:16" ht="12.75">
      <c r="B136" s="53"/>
      <c r="D136">
        <v>6</v>
      </c>
      <c r="E136" s="14"/>
      <c r="F136" s="6"/>
      <c r="G136" s="15"/>
      <c r="H136" s="14"/>
      <c r="I136" s="6"/>
      <c r="J136" s="4"/>
      <c r="K136" s="4"/>
      <c r="L136" s="4"/>
      <c r="M136" s="2"/>
      <c r="N136" s="2"/>
      <c r="O136" s="2"/>
      <c r="P136" s="2"/>
    </row>
    <row r="137" spans="2:16" ht="12.75">
      <c r="B137" s="53"/>
      <c r="D137">
        <v>8</v>
      </c>
      <c r="E137" s="14"/>
      <c r="F137" s="6"/>
      <c r="G137" s="15"/>
      <c r="H137" s="14"/>
      <c r="I137" s="6"/>
      <c r="J137" s="4"/>
      <c r="K137" s="4"/>
      <c r="L137" s="4"/>
      <c r="M137" s="2"/>
      <c r="N137" s="2"/>
      <c r="O137" s="2"/>
      <c r="P137" s="2"/>
    </row>
    <row r="138" spans="2:16" ht="12.75">
      <c r="B138" s="53"/>
      <c r="D138">
        <v>10</v>
      </c>
      <c r="E138" s="14"/>
      <c r="F138" s="6"/>
      <c r="G138" s="15"/>
      <c r="H138" s="14"/>
      <c r="I138" s="6"/>
      <c r="J138" s="4"/>
      <c r="K138" s="4"/>
      <c r="L138" s="4"/>
      <c r="M138" s="2"/>
      <c r="N138" s="2"/>
      <c r="O138" s="2"/>
      <c r="P138" s="2"/>
    </row>
    <row r="139" spans="2:16" ht="12.75">
      <c r="B139" s="53"/>
      <c r="D139">
        <v>12</v>
      </c>
      <c r="E139" s="14"/>
      <c r="F139" s="6"/>
      <c r="G139" s="15"/>
      <c r="H139" s="14"/>
      <c r="I139" s="6"/>
      <c r="J139" s="4"/>
      <c r="K139" s="4"/>
      <c r="L139" s="4"/>
      <c r="M139" s="2"/>
      <c r="N139" s="2"/>
      <c r="O139" s="2"/>
      <c r="P139" s="2"/>
    </row>
    <row r="140" spans="2:16" ht="12.75">
      <c r="B140" s="53"/>
      <c r="D140">
        <v>14</v>
      </c>
      <c r="E140" s="14"/>
      <c r="F140" s="6"/>
      <c r="G140" s="15"/>
      <c r="H140" s="14"/>
      <c r="I140" s="6"/>
      <c r="J140" s="4"/>
      <c r="K140" s="4"/>
      <c r="L140" s="4"/>
      <c r="M140" s="2"/>
      <c r="N140" s="2"/>
      <c r="O140" s="2"/>
      <c r="P140" s="2"/>
    </row>
    <row r="141" spans="5:16" ht="12.75">
      <c r="E141" s="14"/>
      <c r="F141" s="6"/>
      <c r="G141" s="15"/>
      <c r="H141" s="14"/>
      <c r="I141" s="6"/>
      <c r="J141" s="4"/>
      <c r="K141" s="4"/>
      <c r="L141" s="4"/>
      <c r="M141" s="2"/>
      <c r="N141" s="2"/>
      <c r="O141" s="2"/>
      <c r="P141" s="2"/>
    </row>
    <row r="142" spans="5:16" ht="12.75">
      <c r="E142" s="6"/>
      <c r="F142" s="6"/>
      <c r="G142" s="15"/>
      <c r="H142" s="14"/>
      <c r="I142" s="6"/>
      <c r="J142" s="4"/>
      <c r="K142" s="4"/>
      <c r="L142" s="4"/>
      <c r="M142" s="2"/>
      <c r="N142" s="2"/>
      <c r="O142" s="2"/>
      <c r="P142" s="2"/>
    </row>
    <row r="143" spans="1:16" ht="12.75">
      <c r="A143" s="37" t="s">
        <v>162</v>
      </c>
      <c r="J143" s="4"/>
      <c r="K143" s="4"/>
      <c r="L143" s="4"/>
      <c r="M143" s="2"/>
      <c r="N143" s="2"/>
      <c r="O143" s="2"/>
      <c r="P143" s="2"/>
    </row>
    <row r="144" spans="10:17" ht="12.75">
      <c r="J144" s="4"/>
      <c r="K144" s="4"/>
      <c r="L144" s="4"/>
      <c r="M144" s="2"/>
      <c r="N144" s="2"/>
      <c r="O144" s="2"/>
      <c r="P144" s="2"/>
      <c r="Q144" s="2"/>
    </row>
    <row r="145" spans="1:17" ht="12.75">
      <c r="A145">
        <v>1994</v>
      </c>
      <c r="B145">
        <v>100</v>
      </c>
      <c r="J145" s="4"/>
      <c r="K145" s="4"/>
      <c r="L145" s="4"/>
      <c r="M145" s="2"/>
      <c r="N145" s="2"/>
      <c r="O145" s="2"/>
      <c r="P145" s="2"/>
      <c r="Q145" s="2"/>
    </row>
    <row r="146" spans="1:17" ht="12.75">
      <c r="A146">
        <v>1995</v>
      </c>
      <c r="B146">
        <v>128.11</v>
      </c>
      <c r="C146">
        <f>B146/B145</f>
        <v>1.2811000000000001</v>
      </c>
      <c r="J146" s="4"/>
      <c r="K146" s="4"/>
      <c r="L146" s="4"/>
      <c r="M146" s="2"/>
      <c r="N146" s="2"/>
      <c r="O146" s="2"/>
      <c r="P146" s="2"/>
      <c r="Q146" s="2"/>
    </row>
    <row r="147" spans="1:17" ht="12.75">
      <c r="A147">
        <v>1996</v>
      </c>
      <c r="B147">
        <v>167.34</v>
      </c>
      <c r="E147" s="53" t="s">
        <v>143</v>
      </c>
      <c r="G147" s="73"/>
      <c r="H147" s="53" t="s">
        <v>191</v>
      </c>
      <c r="J147" s="4"/>
      <c r="K147" s="4"/>
      <c r="L147" s="4"/>
      <c r="M147" s="2"/>
      <c r="N147" s="2"/>
      <c r="O147" s="2"/>
      <c r="P147" s="2"/>
      <c r="Q147" s="2"/>
    </row>
    <row r="148" spans="1:17" ht="12.75">
      <c r="A148">
        <v>1997</v>
      </c>
      <c r="B148">
        <v>194.18</v>
      </c>
      <c r="J148" s="4"/>
      <c r="K148" s="4"/>
      <c r="L148" s="4"/>
      <c r="M148" s="2"/>
      <c r="N148" s="2"/>
      <c r="O148" s="2"/>
      <c r="P148" s="2"/>
      <c r="Q148" s="2"/>
    </row>
    <row r="149" spans="1:17" ht="12.75">
      <c r="A149">
        <v>1998</v>
      </c>
      <c r="B149">
        <v>220.47</v>
      </c>
      <c r="J149" s="4"/>
      <c r="K149" s="4"/>
      <c r="L149" s="4"/>
      <c r="M149" s="2"/>
      <c r="N149" s="2"/>
      <c r="O149" s="2"/>
      <c r="P149" s="2"/>
      <c r="Q149" s="2"/>
    </row>
    <row r="150" spans="1:17" ht="12.75">
      <c r="A150">
        <v>1999</v>
      </c>
      <c r="B150">
        <v>233.31</v>
      </c>
      <c r="J150" s="4"/>
      <c r="K150" s="4"/>
      <c r="L150" s="4"/>
      <c r="M150" s="2"/>
      <c r="N150" s="2"/>
      <c r="O150" s="2"/>
      <c r="P150" s="2"/>
      <c r="Q150" s="2"/>
    </row>
    <row r="151" spans="1:17" ht="12.75">
      <c r="A151">
        <v>2000</v>
      </c>
      <c r="B151">
        <v>231.71</v>
      </c>
      <c r="J151" s="4"/>
      <c r="K151" s="4"/>
      <c r="L151" s="4"/>
      <c r="M151" s="2"/>
      <c r="N151" s="2"/>
      <c r="O151" s="2"/>
      <c r="P151" s="2"/>
      <c r="Q151" s="2"/>
    </row>
    <row r="152" spans="1:17" ht="12.75">
      <c r="A152">
        <v>2001</v>
      </c>
      <c r="B152">
        <v>248.22</v>
      </c>
      <c r="J152" s="4"/>
      <c r="K152" s="4"/>
      <c r="L152" s="4"/>
      <c r="M152" s="2"/>
      <c r="N152" s="2"/>
      <c r="O152" s="2"/>
      <c r="P152" s="2"/>
      <c r="Q152" s="2"/>
    </row>
    <row r="153" spans="1:17" ht="12.75">
      <c r="A153">
        <v>2002</v>
      </c>
      <c r="B153">
        <v>274.1</v>
      </c>
      <c r="J153" s="4"/>
      <c r="K153" s="4"/>
      <c r="L153" s="4"/>
      <c r="M153" s="2"/>
      <c r="N153" s="2"/>
      <c r="O153" s="2"/>
      <c r="P153" s="2"/>
      <c r="Q153" s="2"/>
    </row>
    <row r="154" spans="1:17" ht="12.75">
      <c r="A154">
        <v>2003</v>
      </c>
      <c r="B154">
        <v>296.26</v>
      </c>
      <c r="J154" s="4"/>
      <c r="K154" s="4"/>
      <c r="L154" s="4"/>
      <c r="M154" s="2"/>
      <c r="N154" s="2"/>
      <c r="O154" s="2"/>
      <c r="P154" s="2"/>
      <c r="Q154" s="2"/>
    </row>
    <row r="155" spans="1:17" ht="12.75">
      <c r="A155">
        <v>2004</v>
      </c>
      <c r="B155">
        <v>330.3</v>
      </c>
      <c r="J155" s="4"/>
      <c r="K155" s="4"/>
      <c r="L155" s="4"/>
      <c r="M155" s="2"/>
      <c r="N155" s="2"/>
      <c r="O155" s="2"/>
      <c r="P155" s="2"/>
      <c r="Q155" s="2"/>
    </row>
    <row r="156" spans="1:17" ht="12.75">
      <c r="A156">
        <v>2005</v>
      </c>
      <c r="B156">
        <v>353.68</v>
      </c>
      <c r="J156" s="4"/>
      <c r="K156" s="4"/>
      <c r="L156" s="4"/>
      <c r="M156" s="2"/>
      <c r="N156" s="2"/>
      <c r="O156" s="2"/>
      <c r="P156" s="2"/>
      <c r="Q156" s="2"/>
    </row>
    <row r="157" spans="1:17" ht="12.75">
      <c r="A157">
        <v>2006</v>
      </c>
      <c r="B157">
        <v>402.58</v>
      </c>
      <c r="J157" s="4"/>
      <c r="K157" s="4"/>
      <c r="L157" s="4"/>
      <c r="M157" s="2"/>
      <c r="N157" s="2"/>
      <c r="O157" s="2"/>
      <c r="P157" s="2"/>
      <c r="Q157" s="2"/>
    </row>
    <row r="158" spans="1:17" ht="12.75">
      <c r="A158">
        <v>2007</v>
      </c>
      <c r="B158">
        <v>518.57</v>
      </c>
      <c r="J158" s="4"/>
      <c r="K158" s="4"/>
      <c r="L158" s="4"/>
      <c r="M158" s="2"/>
      <c r="N158" s="2"/>
      <c r="O158" s="2"/>
      <c r="P158" s="2"/>
      <c r="Q158" s="2"/>
    </row>
    <row r="159" spans="1:17" ht="12.75">
      <c r="A159">
        <v>2008</v>
      </c>
      <c r="B159">
        <v>572.87</v>
      </c>
      <c r="J159" s="4"/>
      <c r="K159" s="4"/>
      <c r="L159" s="4"/>
      <c r="M159" s="2"/>
      <c r="N159" s="2"/>
      <c r="O159" s="2"/>
      <c r="P159" s="2"/>
      <c r="Q159" s="2"/>
    </row>
    <row r="160" spans="10:17" ht="12.75">
      <c r="J160" s="4"/>
      <c r="K160" s="4"/>
      <c r="L160" s="4"/>
      <c r="M160" s="2"/>
      <c r="N160" s="2"/>
      <c r="O160" s="2"/>
      <c r="P160" s="2"/>
      <c r="Q160" s="2"/>
    </row>
    <row r="161" spans="1:17" ht="12.75">
      <c r="A161" s="37" t="s">
        <v>144</v>
      </c>
      <c r="J161" s="4"/>
      <c r="K161" s="4"/>
      <c r="L161" s="4"/>
      <c r="M161" s="2"/>
      <c r="N161" s="2"/>
      <c r="O161" s="2"/>
      <c r="P161" s="2"/>
      <c r="Q161" s="2"/>
    </row>
    <row r="162" spans="10:17" ht="12.75">
      <c r="J162" s="4"/>
      <c r="K162" s="4"/>
      <c r="L162" s="4"/>
      <c r="M162" s="2"/>
      <c r="N162" s="2"/>
      <c r="O162" s="2"/>
      <c r="P162" s="2"/>
      <c r="Q162" s="2"/>
    </row>
    <row r="163" spans="10:17" ht="12.75">
      <c r="J163" s="4"/>
      <c r="K163" s="4"/>
      <c r="L163" s="4"/>
      <c r="M163" s="2"/>
      <c r="N163" s="2"/>
      <c r="O163" s="2"/>
      <c r="P163" s="2"/>
      <c r="Q163" s="2"/>
    </row>
    <row r="164" spans="10:17" ht="12.75">
      <c r="J164" s="4"/>
      <c r="K164" s="4"/>
      <c r="L164" s="4"/>
      <c r="M164" s="2"/>
      <c r="N164" s="2"/>
      <c r="O164" s="2"/>
      <c r="P164" s="2"/>
      <c r="Q164" s="2"/>
    </row>
    <row r="165" spans="10:17" ht="12.75">
      <c r="J165" s="4"/>
      <c r="K165" s="4"/>
      <c r="L165" s="4"/>
      <c r="M165" s="2"/>
      <c r="N165" s="2"/>
      <c r="O165" s="2"/>
      <c r="P165" s="2"/>
      <c r="Q165" s="2"/>
    </row>
    <row r="166" spans="10:17" ht="12.75">
      <c r="J166" s="4"/>
      <c r="K166" s="4"/>
      <c r="L166" s="4"/>
      <c r="M166" s="2"/>
      <c r="N166" s="2"/>
      <c r="O166" s="2"/>
      <c r="P166" s="2"/>
      <c r="Q166" s="2"/>
    </row>
    <row r="167" spans="10:17" ht="12.75">
      <c r="J167" s="4"/>
      <c r="K167" s="4"/>
      <c r="L167" s="4"/>
      <c r="M167" s="2"/>
      <c r="N167" s="2"/>
      <c r="O167" s="2"/>
      <c r="P167" s="2"/>
      <c r="Q167" s="2"/>
    </row>
    <row r="168" spans="10:17" ht="12.75">
      <c r="J168" s="4"/>
      <c r="K168" s="4"/>
      <c r="L168" s="4"/>
      <c r="M168" s="2"/>
      <c r="N168" s="2"/>
      <c r="O168" s="2"/>
      <c r="P168" s="2"/>
      <c r="Q168" s="2"/>
    </row>
    <row r="169" spans="10:17" ht="12.75">
      <c r="J169" s="4"/>
      <c r="K169" s="4"/>
      <c r="L169" s="4"/>
      <c r="M169" s="2"/>
      <c r="N169" s="2"/>
      <c r="O169" s="2"/>
      <c r="P169" s="2"/>
      <c r="Q169" s="2"/>
    </row>
    <row r="170" spans="10:17" ht="12.75">
      <c r="J170" s="4"/>
      <c r="K170" s="4"/>
      <c r="L170" s="4"/>
      <c r="M170" s="2"/>
      <c r="N170" s="2"/>
      <c r="O170" s="2"/>
      <c r="P170" s="2"/>
      <c r="Q170" s="2"/>
    </row>
    <row r="171" spans="10:17" ht="12.75">
      <c r="J171" s="4"/>
      <c r="K171" s="4"/>
      <c r="L171" s="4"/>
      <c r="M171" s="2"/>
      <c r="N171" s="2"/>
      <c r="O171" s="2"/>
      <c r="P171" s="2"/>
      <c r="Q171" s="2"/>
    </row>
    <row r="172" spans="10:17" ht="12.75">
      <c r="J172" s="4"/>
      <c r="K172" s="4"/>
      <c r="L172" s="4"/>
      <c r="M172" s="2"/>
      <c r="N172" s="2"/>
      <c r="O172" s="2"/>
      <c r="P172" s="2"/>
      <c r="Q172" s="2"/>
    </row>
    <row r="173" spans="10:17" ht="12.75">
      <c r="J173" s="4"/>
      <c r="K173" s="4"/>
      <c r="L173" s="4"/>
      <c r="M173" s="2"/>
      <c r="N173" s="2"/>
      <c r="O173" s="2"/>
      <c r="P173" s="2"/>
      <c r="Q173" s="2"/>
    </row>
    <row r="174" spans="10:17" ht="12.75">
      <c r="J174" s="4"/>
      <c r="K174" s="4"/>
      <c r="L174" s="4"/>
      <c r="M174" s="2"/>
      <c r="N174" s="2"/>
      <c r="O174" s="2"/>
      <c r="P174" s="2"/>
      <c r="Q174" s="2"/>
    </row>
    <row r="175" spans="10:17" ht="12.75">
      <c r="J175" s="4"/>
      <c r="K175" s="4"/>
      <c r="L175" s="4"/>
      <c r="M175" s="2"/>
      <c r="N175" s="2"/>
      <c r="O175" s="2"/>
      <c r="P175" s="2"/>
      <c r="Q175" s="2"/>
    </row>
    <row r="176" spans="10:17" ht="12.75">
      <c r="J176" s="4"/>
      <c r="K176" s="4"/>
      <c r="L176" s="4"/>
      <c r="M176" s="2"/>
      <c r="N176" s="2"/>
      <c r="O176" s="2"/>
      <c r="P176" s="2"/>
      <c r="Q176" s="2"/>
    </row>
    <row r="177" spans="10:17" ht="12.75">
      <c r="J177" s="4"/>
      <c r="K177" s="4"/>
      <c r="L177" s="4"/>
      <c r="M177" s="2"/>
      <c r="N177" s="2"/>
      <c r="O177" s="2"/>
      <c r="P177" s="2"/>
      <c r="Q177" s="2"/>
    </row>
    <row r="178" spans="10:17" ht="12.75">
      <c r="J178" s="4"/>
      <c r="K178" s="4"/>
      <c r="L178" s="4"/>
      <c r="M178" s="2"/>
      <c r="N178" s="2"/>
      <c r="O178" s="2"/>
      <c r="P178" s="2"/>
      <c r="Q178" s="2"/>
    </row>
    <row r="179" spans="10:17" ht="12.75">
      <c r="J179" s="4"/>
      <c r="K179" s="4"/>
      <c r="L179" s="4"/>
      <c r="M179" s="2"/>
      <c r="N179" s="2"/>
      <c r="O179" s="2"/>
      <c r="P179" s="2"/>
      <c r="Q179" s="2"/>
    </row>
    <row r="180" spans="10:17" ht="12.75">
      <c r="J180" s="4"/>
      <c r="K180" s="4"/>
      <c r="L180" s="4"/>
      <c r="M180" s="2"/>
      <c r="N180" s="2"/>
      <c r="O180" s="2"/>
      <c r="P180" s="2"/>
      <c r="Q180" s="2"/>
    </row>
    <row r="181" spans="10:17" ht="12.75">
      <c r="J181" s="4"/>
      <c r="K181" s="4"/>
      <c r="L181" s="4"/>
      <c r="M181" s="2"/>
      <c r="N181" s="2"/>
      <c r="O181" s="2"/>
      <c r="P181" s="2"/>
      <c r="Q181" s="2"/>
    </row>
    <row r="182" spans="10:17" ht="12.75">
      <c r="J182" s="4"/>
      <c r="K182" s="4"/>
      <c r="L182" s="4"/>
      <c r="M182" s="2"/>
      <c r="N182" s="2"/>
      <c r="O182" s="2"/>
      <c r="P182" s="2"/>
      <c r="Q182" s="2"/>
    </row>
    <row r="183" spans="10:17" ht="12.75">
      <c r="J183" s="4"/>
      <c r="K183" s="4"/>
      <c r="L183" s="4"/>
      <c r="M183" s="2"/>
      <c r="N183" s="2"/>
      <c r="O183" s="2"/>
      <c r="P183" s="2"/>
      <c r="Q183" s="2"/>
    </row>
    <row r="184" spans="10:17" ht="12.75">
      <c r="J184" s="4"/>
      <c r="K184" s="4"/>
      <c r="L184" s="4"/>
      <c r="M184" s="2"/>
      <c r="N184" s="2"/>
      <c r="O184" s="2"/>
      <c r="P184" s="2"/>
      <c r="Q184" s="2"/>
    </row>
    <row r="185" spans="10:17" ht="12.75">
      <c r="J185" s="4"/>
      <c r="K185" s="4"/>
      <c r="L185" s="4"/>
      <c r="M185" s="2"/>
      <c r="N185" s="2"/>
      <c r="O185" s="2"/>
      <c r="P185" s="2"/>
      <c r="Q185" s="2"/>
    </row>
    <row r="186" spans="10:17" ht="12.75">
      <c r="J186" s="4"/>
      <c r="K186" s="4"/>
      <c r="L186" s="4"/>
      <c r="M186" s="2"/>
      <c r="N186" s="2"/>
      <c r="O186" s="2"/>
      <c r="P186" s="2"/>
      <c r="Q186" s="2"/>
    </row>
    <row r="187" spans="10:17" ht="12.75">
      <c r="J187" s="4"/>
      <c r="K187" s="4"/>
      <c r="L187" s="4"/>
      <c r="M187" s="2"/>
      <c r="N187" s="2"/>
      <c r="O187" s="2"/>
      <c r="P187" s="2"/>
      <c r="Q187" s="2"/>
    </row>
    <row r="188" spans="10:17" ht="12.75">
      <c r="J188" s="4"/>
      <c r="K188" s="4"/>
      <c r="L188" s="4"/>
      <c r="M188" s="2"/>
      <c r="N188" s="2"/>
      <c r="O188" s="2"/>
      <c r="P188" s="2"/>
      <c r="Q188" s="2"/>
    </row>
    <row r="189" spans="10:17" ht="12.75">
      <c r="J189" s="4"/>
      <c r="K189" s="4"/>
      <c r="L189" s="4"/>
      <c r="M189" s="2"/>
      <c r="N189" s="2"/>
      <c r="O189" s="2"/>
      <c r="P189" s="2"/>
      <c r="Q189" s="2"/>
    </row>
    <row r="190" spans="10:17" ht="13.5" thickBot="1">
      <c r="J190" s="5"/>
      <c r="K190" s="5"/>
      <c r="L190" s="5"/>
      <c r="M190" s="3"/>
      <c r="N190" s="3"/>
      <c r="O190" s="3"/>
      <c r="P190" s="3"/>
      <c r="Q190" s="2"/>
    </row>
    <row r="191" spans="11:17" ht="12.75">
      <c r="K191" s="4"/>
      <c r="L191" s="4"/>
      <c r="M191" s="4"/>
      <c r="N191" s="2"/>
      <c r="O191" s="2"/>
      <c r="P191" s="2"/>
      <c r="Q191" s="2"/>
    </row>
    <row r="192" spans="11:17" ht="12.75">
      <c r="K192" s="4"/>
      <c r="L192" s="4"/>
      <c r="M192" s="4"/>
      <c r="N192" s="2"/>
      <c r="O192" s="2"/>
      <c r="P192" s="2"/>
      <c r="Q192" s="2"/>
    </row>
    <row r="193" spans="11:17" ht="12.75">
      <c r="K193" s="4"/>
      <c r="L193" s="4"/>
      <c r="M193" s="4"/>
      <c r="N193" s="2"/>
      <c r="O193" s="2"/>
      <c r="P193" s="2"/>
      <c r="Q193" s="2"/>
    </row>
    <row r="194" spans="11:17" ht="12.75">
      <c r="K194" s="4"/>
      <c r="L194" s="4"/>
      <c r="M194" s="4"/>
      <c r="N194" s="2"/>
      <c r="O194" s="2"/>
      <c r="P194" s="2"/>
      <c r="Q194" s="2"/>
    </row>
    <row r="195" spans="11:17" ht="12.75">
      <c r="K195" s="4"/>
      <c r="L195" s="4"/>
      <c r="M195" s="4"/>
      <c r="N195" s="2"/>
      <c r="O195" s="2"/>
      <c r="P195" s="2"/>
      <c r="Q195" s="2"/>
    </row>
    <row r="196" spans="11:17" ht="12.75">
      <c r="K196" s="4"/>
      <c r="L196" s="4"/>
      <c r="M196" s="4"/>
      <c r="N196" s="2"/>
      <c r="O196" s="2"/>
      <c r="P196" s="2"/>
      <c r="Q196" s="2"/>
    </row>
    <row r="197" spans="11:17" ht="12.75">
      <c r="K197" s="4"/>
      <c r="L197" s="4"/>
      <c r="M197" s="4"/>
      <c r="N197" s="2"/>
      <c r="O197" s="2"/>
      <c r="P197" s="2"/>
      <c r="Q197" s="2"/>
    </row>
    <row r="198" spans="11:17" ht="12.75">
      <c r="K198" s="4"/>
      <c r="L198" s="4"/>
      <c r="M198" s="4"/>
      <c r="N198" s="2"/>
      <c r="O198" s="2"/>
      <c r="P198" s="2"/>
      <c r="Q198" s="2"/>
    </row>
    <row r="199" spans="11:17" ht="12.75">
      <c r="K199" s="4"/>
      <c r="L199" s="4"/>
      <c r="M199" s="4"/>
      <c r="N199" s="2"/>
      <c r="O199" s="2"/>
      <c r="P199" s="2"/>
      <c r="Q199" s="2"/>
    </row>
    <row r="200" spans="11:17" ht="12.75">
      <c r="K200" s="4"/>
      <c r="L200" s="4"/>
      <c r="M200" s="4"/>
      <c r="N200" s="2"/>
      <c r="O200" s="2"/>
      <c r="P200" s="2"/>
      <c r="Q200" s="2"/>
    </row>
    <row r="201" spans="11:17" ht="12.75">
      <c r="K201" s="4"/>
      <c r="L201" s="4"/>
      <c r="M201" s="4"/>
      <c r="N201" s="2"/>
      <c r="O201" s="2"/>
      <c r="P201" s="2"/>
      <c r="Q201" s="2"/>
    </row>
    <row r="202" spans="11:17" ht="12.75">
      <c r="K202" s="4"/>
      <c r="L202" s="4"/>
      <c r="M202" s="4"/>
      <c r="N202" s="2"/>
      <c r="O202" s="2"/>
      <c r="P202" s="2"/>
      <c r="Q202" s="2"/>
    </row>
    <row r="203" spans="11:17" ht="12.75">
      <c r="K203" s="4"/>
      <c r="L203" s="4"/>
      <c r="M203" s="4"/>
      <c r="N203" s="2"/>
      <c r="O203" s="2"/>
      <c r="P203" s="2"/>
      <c r="Q203" s="2"/>
    </row>
  </sheetData>
  <sheetProtection/>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indexed="8"/>
  </sheetPr>
  <dimension ref="A1:N43"/>
  <sheetViews>
    <sheetView zoomScalePageLayoutView="0" workbookViewId="0" topLeftCell="A34">
      <selection activeCell="G45" sqref="G45"/>
    </sheetView>
  </sheetViews>
  <sheetFormatPr defaultColWidth="9.140625" defaultRowHeight="12.75"/>
  <cols>
    <col min="5" max="5" width="12.28125" style="0" customWidth="1"/>
    <col min="6" max="6" width="10.28125" style="0" customWidth="1"/>
    <col min="7" max="7" width="10.140625" style="0" customWidth="1"/>
  </cols>
  <sheetData>
    <row r="1" spans="1:11" ht="12.75">
      <c r="A1" s="65" t="s">
        <v>45</v>
      </c>
      <c r="B1" s="66"/>
      <c r="C1" s="66"/>
      <c r="D1" s="66"/>
      <c r="E1" s="66"/>
      <c r="F1" s="66"/>
      <c r="G1" s="66"/>
      <c r="H1" s="66"/>
      <c r="I1" s="66"/>
      <c r="J1" s="66"/>
      <c r="K1" s="67"/>
    </row>
    <row r="2" spans="1:11" ht="13.5" thickBot="1">
      <c r="A2" s="68"/>
      <c r="B2" s="69"/>
      <c r="C2" s="69"/>
      <c r="D2" s="69"/>
      <c r="E2" s="69"/>
      <c r="F2" s="69"/>
      <c r="G2" s="69"/>
      <c r="H2" s="69"/>
      <c r="I2" s="69"/>
      <c r="J2" s="69"/>
      <c r="K2" s="70"/>
    </row>
    <row r="4" spans="1:5" ht="12.75">
      <c r="A4" s="71" t="s">
        <v>46</v>
      </c>
      <c r="B4" s="71"/>
      <c r="C4" s="71"/>
      <c r="E4" s="9" t="s">
        <v>43</v>
      </c>
    </row>
    <row r="5" spans="1:10" ht="12.75">
      <c r="A5" s="20" t="s">
        <v>47</v>
      </c>
      <c r="B5" s="20" t="s">
        <v>48</v>
      </c>
      <c r="C5" s="20" t="s">
        <v>44</v>
      </c>
      <c r="E5" s="21"/>
      <c r="F5" s="22"/>
      <c r="G5" s="22"/>
      <c r="H5" s="22"/>
      <c r="I5" s="22"/>
      <c r="J5" s="22"/>
    </row>
    <row r="6" spans="1:10" ht="12.75">
      <c r="A6" s="23">
        <v>49</v>
      </c>
      <c r="B6" s="23">
        <v>43</v>
      </c>
      <c r="C6" s="23">
        <v>19</v>
      </c>
      <c r="E6" s="22" t="s">
        <v>87</v>
      </c>
      <c r="F6" s="22"/>
      <c r="G6" s="22"/>
      <c r="H6" s="22"/>
      <c r="I6" s="22"/>
      <c r="J6" s="22"/>
    </row>
    <row r="7" spans="1:10" ht="12.75">
      <c r="A7" s="23">
        <v>49</v>
      </c>
      <c r="B7" s="23">
        <v>40</v>
      </c>
      <c r="C7" s="23">
        <v>19</v>
      </c>
      <c r="E7" s="36" t="s">
        <v>88</v>
      </c>
      <c r="F7" s="22"/>
      <c r="G7" s="22"/>
      <c r="H7" s="22"/>
      <c r="I7" s="22"/>
      <c r="J7" s="22"/>
    </row>
    <row r="8" spans="1:5" ht="12.75">
      <c r="A8" s="23">
        <v>49</v>
      </c>
      <c r="B8" s="23">
        <v>43</v>
      </c>
      <c r="C8" s="23">
        <v>19</v>
      </c>
      <c r="E8" s="21" t="s">
        <v>89</v>
      </c>
    </row>
    <row r="9" spans="1:13" ht="12.75">
      <c r="A9" s="23">
        <v>51</v>
      </c>
      <c r="B9" s="23">
        <v>39</v>
      </c>
      <c r="C9" s="23">
        <v>19</v>
      </c>
      <c r="E9" s="24"/>
      <c r="F9" s="24"/>
      <c r="G9" s="24"/>
      <c r="H9" s="24"/>
      <c r="I9" s="24"/>
      <c r="J9" s="24"/>
      <c r="K9" s="24"/>
      <c r="L9" s="24"/>
      <c r="M9" s="24"/>
    </row>
    <row r="10" spans="1:13" ht="12.75">
      <c r="A10" s="23">
        <v>52</v>
      </c>
      <c r="B10" s="23">
        <v>40</v>
      </c>
      <c r="C10" s="23">
        <v>19</v>
      </c>
      <c r="E10" s="25"/>
      <c r="F10" s="24"/>
      <c r="G10" s="24"/>
      <c r="H10" s="24"/>
      <c r="I10" s="24"/>
      <c r="J10" s="24"/>
      <c r="K10" s="24"/>
      <c r="L10" s="24"/>
      <c r="M10" s="24"/>
    </row>
    <row r="11" spans="1:13" ht="18">
      <c r="A11" s="23">
        <v>50</v>
      </c>
      <c r="B11" s="23">
        <v>36</v>
      </c>
      <c r="C11" s="23">
        <v>19</v>
      </c>
      <c r="E11" s="26"/>
      <c r="F11" s="26" t="s">
        <v>51</v>
      </c>
      <c r="G11" s="26" t="s">
        <v>52</v>
      </c>
      <c r="H11" s="26" t="s">
        <v>53</v>
      </c>
      <c r="I11" s="24"/>
      <c r="J11" s="24"/>
      <c r="K11" s="24"/>
      <c r="L11" s="24"/>
      <c r="M11" s="24"/>
    </row>
    <row r="12" spans="1:13" ht="18">
      <c r="A12" s="23">
        <v>49</v>
      </c>
      <c r="B12" s="23">
        <v>44</v>
      </c>
      <c r="C12" s="23">
        <v>19</v>
      </c>
      <c r="E12" s="26" t="s">
        <v>49</v>
      </c>
      <c r="F12" s="27"/>
      <c r="G12" s="27"/>
      <c r="H12" s="27"/>
      <c r="I12" s="24"/>
      <c r="J12" s="24"/>
      <c r="K12" s="24"/>
      <c r="L12" s="24"/>
      <c r="M12" s="24"/>
    </row>
    <row r="13" spans="1:13" ht="18">
      <c r="A13" s="23">
        <v>53</v>
      </c>
      <c r="B13" s="23">
        <v>37</v>
      </c>
      <c r="C13" s="23">
        <v>19</v>
      </c>
      <c r="E13" s="26" t="s">
        <v>50</v>
      </c>
      <c r="F13" s="28"/>
      <c r="G13" s="28"/>
      <c r="H13" s="28"/>
      <c r="I13" s="24"/>
      <c r="J13" s="24"/>
      <c r="K13" s="24"/>
      <c r="L13" s="24"/>
      <c r="M13" s="24"/>
    </row>
    <row r="14" spans="1:13" ht="12.75">
      <c r="A14" s="23">
        <v>47</v>
      </c>
      <c r="B14" s="23">
        <v>43</v>
      </c>
      <c r="C14" s="23">
        <v>19</v>
      </c>
      <c r="E14" s="72" t="s">
        <v>54</v>
      </c>
      <c r="F14" s="72"/>
      <c r="G14" s="72"/>
      <c r="H14" s="72"/>
      <c r="I14" s="72"/>
      <c r="J14" s="72"/>
      <c r="K14" s="24"/>
      <c r="L14" s="24"/>
      <c r="M14" s="24"/>
    </row>
    <row r="15" spans="1:13" ht="12.75">
      <c r="A15" s="23">
        <v>56</v>
      </c>
      <c r="B15" s="23">
        <v>40</v>
      </c>
      <c r="C15" s="23">
        <v>19</v>
      </c>
      <c r="E15" s="72"/>
      <c r="F15" s="72"/>
      <c r="G15" s="72"/>
      <c r="H15" s="72"/>
      <c r="I15" s="72"/>
      <c r="J15" s="72"/>
      <c r="K15" s="24"/>
      <c r="L15" s="24"/>
      <c r="M15" s="24"/>
    </row>
    <row r="16" spans="1:13" ht="12.75">
      <c r="A16" s="23">
        <v>50</v>
      </c>
      <c r="B16" s="23">
        <v>39</v>
      </c>
      <c r="C16" s="23">
        <v>19</v>
      </c>
      <c r="E16" s="72" t="s">
        <v>65</v>
      </c>
      <c r="F16" s="72"/>
      <c r="G16" s="72"/>
      <c r="H16" s="72"/>
      <c r="I16" s="72"/>
      <c r="J16" s="30"/>
      <c r="K16" s="24"/>
      <c r="L16" s="24"/>
      <c r="M16" s="24"/>
    </row>
    <row r="17" spans="1:13" ht="12.75">
      <c r="A17" s="23">
        <v>51</v>
      </c>
      <c r="B17" s="23">
        <v>40</v>
      </c>
      <c r="C17" s="23">
        <v>19</v>
      </c>
      <c r="E17" s="72"/>
      <c r="F17" s="72"/>
      <c r="G17" s="72"/>
      <c r="H17" s="72"/>
      <c r="I17" s="72"/>
      <c r="J17" s="30"/>
      <c r="K17" s="24"/>
      <c r="L17" s="24"/>
      <c r="M17" s="24"/>
    </row>
    <row r="18" spans="1:13" ht="12.75">
      <c r="A18" s="31">
        <v>58</v>
      </c>
      <c r="B18" s="31">
        <v>76</v>
      </c>
      <c r="C18" s="31">
        <v>35</v>
      </c>
      <c r="E18" s="72"/>
      <c r="F18" s="72"/>
      <c r="G18" s="72"/>
      <c r="H18" s="72"/>
      <c r="I18" s="72"/>
      <c r="J18" s="30"/>
      <c r="K18" s="24"/>
      <c r="L18" s="24"/>
      <c r="M18" s="24"/>
    </row>
    <row r="19" spans="1:13" ht="12.75">
      <c r="A19" s="23">
        <v>60</v>
      </c>
      <c r="B19" s="23">
        <v>69</v>
      </c>
      <c r="C19" s="23">
        <v>35</v>
      </c>
      <c r="E19" s="72"/>
      <c r="F19" s="72"/>
      <c r="G19" s="72"/>
      <c r="H19" s="72"/>
      <c r="I19" s="72"/>
      <c r="J19" s="30"/>
      <c r="K19" s="24"/>
      <c r="L19" s="24"/>
      <c r="M19" s="24"/>
    </row>
    <row r="20" spans="1:13" ht="12.75">
      <c r="A20" s="23">
        <v>61</v>
      </c>
      <c r="B20" s="23">
        <v>72</v>
      </c>
      <c r="C20" s="23">
        <v>35</v>
      </c>
      <c r="E20" s="72"/>
      <c r="F20" s="72"/>
      <c r="G20" s="72"/>
      <c r="H20" s="72"/>
      <c r="I20" s="72"/>
      <c r="J20" s="30"/>
      <c r="K20" s="24"/>
      <c r="L20" s="24"/>
      <c r="M20" s="24"/>
    </row>
    <row r="21" spans="1:8" ht="12.75">
      <c r="A21" s="23">
        <v>64</v>
      </c>
      <c r="B21" s="23">
        <v>73</v>
      </c>
      <c r="C21" s="23">
        <v>35</v>
      </c>
      <c r="E21" s="30"/>
      <c r="F21" s="24"/>
      <c r="G21" s="24"/>
      <c r="H21" s="24"/>
    </row>
    <row r="22" spans="1:8" ht="12.75">
      <c r="A22" s="23">
        <v>59</v>
      </c>
      <c r="B22" s="23">
        <v>66</v>
      </c>
      <c r="C22" s="23">
        <v>35</v>
      </c>
      <c r="E22" s="30"/>
      <c r="F22" s="24"/>
      <c r="G22" s="24"/>
      <c r="H22" s="24"/>
    </row>
    <row r="23" spans="1:8" ht="12.75">
      <c r="A23" s="23">
        <v>63</v>
      </c>
      <c r="B23" s="23">
        <v>69</v>
      </c>
      <c r="C23" s="23">
        <v>35</v>
      </c>
      <c r="E23" s="30"/>
      <c r="F23" s="24"/>
      <c r="G23" s="24"/>
      <c r="H23" s="24"/>
    </row>
    <row r="24" spans="1:8" ht="12.75">
      <c r="A24" s="23">
        <v>62</v>
      </c>
      <c r="B24" s="23">
        <v>70</v>
      </c>
      <c r="C24" s="23">
        <v>35</v>
      </c>
      <c r="E24" s="30"/>
      <c r="F24" s="24"/>
      <c r="G24" s="24"/>
      <c r="H24" s="24"/>
    </row>
    <row r="25" spans="1:13" ht="12.75">
      <c r="A25" s="23">
        <v>61</v>
      </c>
      <c r="B25" s="23">
        <v>67</v>
      </c>
      <c r="C25" s="23">
        <v>35</v>
      </c>
      <c r="E25" s="29"/>
      <c r="F25" s="29"/>
      <c r="G25" s="29"/>
      <c r="H25" s="29"/>
      <c r="I25" s="29"/>
      <c r="J25" s="30"/>
      <c r="K25" s="24"/>
      <c r="L25" s="24"/>
      <c r="M25" s="24"/>
    </row>
    <row r="26" spans="1:13" ht="15.75" customHeight="1">
      <c r="A26" s="23">
        <v>65</v>
      </c>
      <c r="B26" s="23">
        <v>70</v>
      </c>
      <c r="C26" s="23">
        <v>35</v>
      </c>
      <c r="E26" s="63" t="s">
        <v>90</v>
      </c>
      <c r="F26" s="63"/>
      <c r="G26" s="63"/>
      <c r="H26" s="63"/>
      <c r="I26" s="63"/>
      <c r="J26" s="63"/>
      <c r="K26" s="63"/>
      <c r="L26" s="24"/>
      <c r="M26" s="24"/>
    </row>
    <row r="27" spans="1:13" ht="18" customHeight="1">
      <c r="A27" s="23">
        <v>61</v>
      </c>
      <c r="B27" s="23">
        <v>68</v>
      </c>
      <c r="C27" s="23">
        <v>35</v>
      </c>
      <c r="D27" s="46" t="s">
        <v>63</v>
      </c>
      <c r="E27" s="45"/>
      <c r="F27" s="24"/>
      <c r="G27" s="24"/>
      <c r="H27" s="24"/>
      <c r="I27" s="24"/>
      <c r="J27" s="24"/>
      <c r="K27" s="24"/>
      <c r="L27" s="24"/>
      <c r="M27" s="24"/>
    </row>
    <row r="28" spans="1:13" ht="12.75">
      <c r="A28" s="23">
        <v>59</v>
      </c>
      <c r="B28" s="23">
        <v>69</v>
      </c>
      <c r="C28" s="23">
        <v>35</v>
      </c>
      <c r="E28" s="62" t="s">
        <v>55</v>
      </c>
      <c r="F28" s="62"/>
      <c r="G28" s="62"/>
      <c r="H28" s="62"/>
      <c r="I28" s="62"/>
      <c r="J28" s="62"/>
      <c r="K28" s="62"/>
      <c r="L28" s="24"/>
      <c r="M28" s="24"/>
    </row>
    <row r="29" spans="1:13" ht="12.75">
      <c r="A29" s="23">
        <v>62</v>
      </c>
      <c r="B29" s="23">
        <v>71</v>
      </c>
      <c r="C29" s="23">
        <v>35</v>
      </c>
      <c r="E29" s="62"/>
      <c r="F29" s="62"/>
      <c r="G29" s="62"/>
      <c r="H29" s="62"/>
      <c r="I29" s="62"/>
      <c r="J29" s="62"/>
      <c r="K29" s="62"/>
      <c r="L29" s="24"/>
      <c r="M29" s="24"/>
    </row>
    <row r="30" spans="5:13" ht="12.75">
      <c r="E30" s="62"/>
      <c r="F30" s="62"/>
      <c r="G30" s="62"/>
      <c r="H30" s="62"/>
      <c r="I30" s="62"/>
      <c r="J30" s="62"/>
      <c r="K30" s="62"/>
      <c r="L30" s="24"/>
      <c r="M30" s="24"/>
    </row>
    <row r="31" spans="5:13" ht="12.75">
      <c r="E31" s="62"/>
      <c r="F31" s="62"/>
      <c r="G31" s="62"/>
      <c r="H31" s="62"/>
      <c r="I31" s="62"/>
      <c r="J31" s="62"/>
      <c r="K31" s="62"/>
      <c r="L31" s="24"/>
      <c r="M31" s="24"/>
    </row>
    <row r="32" spans="5:13" ht="12.75">
      <c r="E32" s="62"/>
      <c r="F32" s="62"/>
      <c r="G32" s="62"/>
      <c r="H32" s="62"/>
      <c r="I32" s="62"/>
      <c r="J32" s="62"/>
      <c r="K32" s="62"/>
      <c r="L32" s="24"/>
      <c r="M32" s="24"/>
    </row>
    <row r="33" spans="5:13" ht="12.75">
      <c r="E33" s="24"/>
      <c r="F33" s="24"/>
      <c r="G33" s="24"/>
      <c r="H33" s="24"/>
      <c r="I33" s="24"/>
      <c r="J33" s="24"/>
      <c r="K33" s="24"/>
      <c r="L33" s="24"/>
      <c r="M33" s="24"/>
    </row>
    <row r="34" spans="5:14" ht="36">
      <c r="E34" s="32" t="s">
        <v>56</v>
      </c>
      <c r="F34" s="47"/>
      <c r="G34" s="61" t="s">
        <v>58</v>
      </c>
      <c r="H34" s="61"/>
      <c r="I34" s="61"/>
      <c r="J34" s="61"/>
      <c r="K34" s="61"/>
      <c r="L34" s="61"/>
      <c r="M34" s="61"/>
      <c r="N34" s="61"/>
    </row>
    <row r="35" spans="5:14" ht="36">
      <c r="E35" s="32" t="s">
        <v>57</v>
      </c>
      <c r="F35" s="47"/>
      <c r="G35" s="61" t="s">
        <v>64</v>
      </c>
      <c r="H35" s="61"/>
      <c r="I35" s="61"/>
      <c r="J35" s="61"/>
      <c r="K35" s="61"/>
      <c r="L35" s="61"/>
      <c r="M35" s="61"/>
      <c r="N35" s="61"/>
    </row>
    <row r="36" spans="5:14" ht="72">
      <c r="E36" s="32" t="s">
        <v>59</v>
      </c>
      <c r="F36" s="48"/>
      <c r="G36" s="64" t="s">
        <v>62</v>
      </c>
      <c r="H36" s="64"/>
      <c r="I36" s="64"/>
      <c r="J36" s="64"/>
      <c r="K36" s="64"/>
      <c r="L36" s="64"/>
      <c r="M36" s="64"/>
      <c r="N36" s="64"/>
    </row>
    <row r="37" spans="5:14" ht="36">
      <c r="E37" s="32" t="s">
        <v>60</v>
      </c>
      <c r="F37" s="61" t="s">
        <v>61</v>
      </c>
      <c r="G37" s="61"/>
      <c r="H37" s="61"/>
      <c r="I37" s="61"/>
      <c r="J37" s="61"/>
      <c r="K37" s="61"/>
      <c r="L37" s="61"/>
      <c r="M37" s="61"/>
      <c r="N37" s="61"/>
    </row>
    <row r="38" spans="5:13" ht="12.75">
      <c r="E38" s="33"/>
      <c r="F38" s="33"/>
      <c r="G38" s="33"/>
      <c r="H38" s="33"/>
      <c r="I38" s="33"/>
      <c r="J38" s="33"/>
      <c r="K38" s="33"/>
      <c r="L38" s="24"/>
      <c r="M38" s="24"/>
    </row>
    <row r="39" spans="5:13" ht="12.75">
      <c r="E39" s="24"/>
      <c r="F39" s="24"/>
      <c r="G39" s="24"/>
      <c r="H39" s="24"/>
      <c r="I39" s="24"/>
      <c r="J39" s="24"/>
      <c r="K39" s="24"/>
      <c r="L39" s="24"/>
      <c r="M39" s="24"/>
    </row>
    <row r="40" spans="5:13" ht="12.75">
      <c r="E40" s="6"/>
      <c r="F40" s="6"/>
      <c r="G40" s="6"/>
      <c r="H40" s="6"/>
      <c r="I40" s="6"/>
      <c r="J40" s="34"/>
      <c r="K40" s="24"/>
      <c r="L40" s="24"/>
      <c r="M40" s="24"/>
    </row>
    <row r="41" spans="5:13" ht="12.75">
      <c r="E41" s="6"/>
      <c r="F41" s="6"/>
      <c r="G41" s="6"/>
      <c r="H41" s="6"/>
      <c r="I41" s="6"/>
      <c r="J41" s="34"/>
      <c r="K41" s="24"/>
      <c r="L41" s="24"/>
      <c r="M41" s="24"/>
    </row>
    <row r="42" spans="5:13" ht="12.75">
      <c r="E42" s="24"/>
      <c r="F42" s="24"/>
      <c r="G42" s="24"/>
      <c r="H42" s="24"/>
      <c r="I42" s="24"/>
      <c r="J42" s="24"/>
      <c r="K42" s="24"/>
      <c r="L42" s="24"/>
      <c r="M42" s="24"/>
    </row>
    <row r="43" spans="5:13" ht="12.75">
      <c r="E43" s="33"/>
      <c r="F43" s="33"/>
      <c r="G43" s="33"/>
      <c r="H43" s="33"/>
      <c r="I43" s="33"/>
      <c r="J43" s="33"/>
      <c r="K43" s="33"/>
      <c r="L43" s="24"/>
      <c r="M43" s="24"/>
    </row>
  </sheetData>
  <sheetProtection/>
  <mergeCells count="10">
    <mergeCell ref="A1:K2"/>
    <mergeCell ref="A4:C4"/>
    <mergeCell ref="E14:J15"/>
    <mergeCell ref="E16:I20"/>
    <mergeCell ref="F37:N37"/>
    <mergeCell ref="E28:K32"/>
    <mergeCell ref="G34:N34"/>
    <mergeCell ref="G35:N35"/>
    <mergeCell ref="E26:K26"/>
    <mergeCell ref="G36:N36"/>
  </mergeCells>
  <printOptions/>
  <pageMargins left="0.75" right="0.75" top="1" bottom="1" header="0" footer="0"/>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Tartu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Tiina Kraav</cp:lastModifiedBy>
  <cp:lastPrinted>2009-05-27T13:29:15Z</cp:lastPrinted>
  <dcterms:created xsi:type="dcterms:W3CDTF">1998-12-09T04:04:15Z</dcterms:created>
  <dcterms:modified xsi:type="dcterms:W3CDTF">2011-05-25T18:29:47Z</dcterms:modified>
  <cp:category/>
  <cp:version/>
  <cp:contentType/>
  <cp:contentStatus/>
</cp:coreProperties>
</file>