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25" windowHeight="8370" tabRatio="939" activeTab="12"/>
  </bookViews>
  <sheets>
    <sheet name="tehted" sheetId="1" r:id="rId1"/>
    <sheet name="if" sheetId="2" r:id="rId2"/>
    <sheet name="üld" sheetId="3" r:id="rId3"/>
    <sheet name="kirjeldav" sheetId="4" r:id="rId4"/>
    <sheet name="histogramm" sheetId="5" r:id="rId5"/>
    <sheet name="hii-ruut" sheetId="6" r:id="rId6"/>
    <sheet name="Ftest" sheetId="7" r:id="rId7"/>
    <sheet name="ttest(paarikaupa)" sheetId="8" r:id="rId8"/>
    <sheet name="ttest" sheetId="9" r:id="rId9"/>
    <sheet name="ANOVA(1F)" sheetId="10" r:id="rId10"/>
    <sheet name="ANOVA(2F)" sheetId="11" r:id="rId11"/>
    <sheet name="korrelatsioon" sheetId="12" r:id="rId12"/>
    <sheet name="regressioon" sheetId="13" r:id="rId13"/>
  </sheets>
  <definedNames/>
  <calcPr fullCalcOnLoad="1"/>
</workbook>
</file>

<file path=xl/comments3.xml><?xml version="1.0" encoding="utf-8"?>
<comments xmlns="http://schemas.openxmlformats.org/spreadsheetml/2006/main">
  <authors>
    <author>Pille K?iv</author>
  </authors>
  <commentList>
    <comment ref="J2" authorId="0">
      <text>
        <r>
          <rPr>
            <b/>
            <sz val="8"/>
            <rFont val="Tahoma"/>
            <family val="0"/>
          </rPr>
          <t>Tiit Teder:
Standard error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<sst xmlns="http://schemas.openxmlformats.org/spreadsheetml/2006/main" count="290" uniqueCount="135">
  <si>
    <t>SPECIES</t>
  </si>
  <si>
    <t>MALES: SIZE INDICES</t>
  </si>
  <si>
    <t>FEMALES: SIZE INDICES</t>
  </si>
  <si>
    <t>COMPARING CV'S (Zar, 1996)</t>
  </si>
  <si>
    <t>SSD</t>
  </si>
  <si>
    <t>N</t>
  </si>
  <si>
    <t>MEAN</t>
  </si>
  <si>
    <t>SE</t>
  </si>
  <si>
    <t>C.I.</t>
  </si>
  <si>
    <t>SD</t>
  </si>
  <si>
    <t>CV</t>
  </si>
  <si>
    <t>Vp</t>
  </si>
  <si>
    <t>Z</t>
  </si>
  <si>
    <t>p</t>
  </si>
  <si>
    <t>F / M</t>
  </si>
  <si>
    <t>Blepharidopterus angulatus</t>
  </si>
  <si>
    <t>.</t>
  </si>
  <si>
    <t>Orgyia antiqua</t>
  </si>
  <si>
    <t>Pararge aegeria</t>
  </si>
  <si>
    <t>Osmia lignaria</t>
  </si>
  <si>
    <t>Asphondylia spp.</t>
  </si>
  <si>
    <t>Taraka hamada</t>
  </si>
  <si>
    <t>Calathus melanocephalus</t>
  </si>
  <si>
    <t>Plodia interpunctella</t>
  </si>
  <si>
    <t>Ascia monuste</t>
  </si>
  <si>
    <t>Lasiommata megera</t>
  </si>
  <si>
    <t>Epirrita autumnata</t>
  </si>
  <si>
    <t>Speyeria mormonia</t>
  </si>
  <si>
    <t>Neodiprion sertifer</t>
  </si>
  <si>
    <t>Podisus maculiventris</t>
  </si>
  <si>
    <t>Sphecius speciosus</t>
  </si>
  <si>
    <t>Lycaena tityrus</t>
  </si>
  <si>
    <t>Neophilaenus lineatus</t>
  </si>
  <si>
    <t>Melosoma collaris</t>
  </si>
  <si>
    <t>Ips typographus</t>
  </si>
  <si>
    <t>Pieris napi</t>
  </si>
  <si>
    <t>Toxorhynchites rutilus</t>
  </si>
  <si>
    <t>Potamophylax cingulatus</t>
  </si>
  <si>
    <t>Malacosoma californicum</t>
  </si>
  <si>
    <t>Hemiargus isola</t>
  </si>
  <si>
    <t>Ceratitis capitata</t>
  </si>
  <si>
    <t>Lycaeides melissa</t>
  </si>
  <si>
    <t>Megarcys signata</t>
  </si>
  <si>
    <t>Carabus clatratus</t>
  </si>
  <si>
    <t>Operophtera brumata</t>
  </si>
  <si>
    <t>IF(A2&lt;48;B2/A2;B2)</t>
  </si>
  <si>
    <t>IF(((A2/B2)&lt;=2); 1; 0)</t>
  </si>
  <si>
    <t>Kui A2 on väiksem kui 48, siis jaga B2 A2-ga, vastasel korral kirjuta lihtsalt B2</t>
  </si>
  <si>
    <t>Kui A2 jagatud B2-ga on väiksem või võrdne 2-ga, siis D2=1, vastasel korral D2=0</t>
  </si>
  <si>
    <t>PEREMEHE KEHASUURUS</t>
  </si>
  <si>
    <t>PARASITOIDI KEHASUURUS</t>
  </si>
  <si>
    <t>PARASITOIDI TIIVAPIKKUS</t>
  </si>
  <si>
    <t>Tingimuslause</t>
  </si>
  <si>
    <t>&lt;220</t>
  </si>
  <si>
    <t>Aritmeetiline keskmine</t>
  </si>
  <si>
    <t>Mediaan</t>
  </si>
  <si>
    <t>Mood</t>
  </si>
  <si>
    <t>Maksimumväärtus</t>
  </si>
  <si>
    <t>Miinimumväärtus</t>
  </si>
  <si>
    <t>Tinglik keskmine</t>
  </si>
  <si>
    <t>Mõõtmiste arv</t>
  </si>
  <si>
    <t>Standardhälve</t>
  </si>
  <si>
    <t>Dispersioon</t>
  </si>
  <si>
    <t>Standardviga (1)</t>
  </si>
  <si>
    <t>Standardviga (2)</t>
  </si>
  <si>
    <t>Variatsioonikoefitsient</t>
  </si>
  <si>
    <t>Summa</t>
  </si>
  <si>
    <t>Intervallid</t>
  </si>
  <si>
    <t xml:space="preserve">Emaseid </t>
  </si>
  <si>
    <t>Isaseid</t>
  </si>
  <si>
    <t>Vaadeldud</t>
  </si>
  <si>
    <t>Oodatav</t>
  </si>
  <si>
    <t>Nukukaal (Padus)</t>
  </si>
  <si>
    <t>Nukukaal (Betula)</t>
  </si>
  <si>
    <t>F-testi kahepoolse testi olulisuse nivoo</t>
  </si>
  <si>
    <t>temperatuur õhtul</t>
  </si>
  <si>
    <t>temperatuur hommikul</t>
  </si>
  <si>
    <t>Unequal dispersion</t>
  </si>
  <si>
    <t>Nukukaal (Populus)</t>
  </si>
  <si>
    <t>Temperatuur / toidutaim</t>
  </si>
  <si>
    <t>Padus</t>
  </si>
  <si>
    <t>Betula</t>
  </si>
  <si>
    <t>Populus</t>
  </si>
  <si>
    <t>12C</t>
  </si>
  <si>
    <t>18C</t>
  </si>
  <si>
    <t>24C</t>
  </si>
  <si>
    <t>Liblikate nukukaalud, kasvanud erinevatel temperatuuridel ja toidutaimedel</t>
  </si>
  <si>
    <t>KEHASUURUS (mg)</t>
  </si>
  <si>
    <t>TIIVAPIKKUS (mm)</t>
  </si>
  <si>
    <t>Mõõde 1</t>
  </si>
  <si>
    <t>Mõõde 2</t>
  </si>
  <si>
    <t>Liitmine</t>
  </si>
  <si>
    <t>Korrutamine</t>
  </si>
  <si>
    <t>Jagamine</t>
  </si>
  <si>
    <t>Ruutjuur</t>
  </si>
  <si>
    <t>Astendamine</t>
  </si>
  <si>
    <t>Jagamine+Liitmine</t>
  </si>
  <si>
    <t>Hii-ruut jaotuse kriitiline väärtus</t>
  </si>
  <si>
    <t xml:space="preserve">p=   </t>
  </si>
  <si>
    <t>F-Test Two-Sample for Variances</t>
  </si>
  <si>
    <t>Mean</t>
  </si>
  <si>
    <t>Variance</t>
  </si>
  <si>
    <t>Observations</t>
  </si>
  <si>
    <t>df</t>
  </si>
  <si>
    <t>F</t>
  </si>
  <si>
    <t>P(F&lt;=f) one-tail</t>
  </si>
  <si>
    <t>F Critical one-tail</t>
  </si>
  <si>
    <t>t-Test: Paired Two Sample for Means</t>
  </si>
  <si>
    <t>Pearson Correlation</t>
  </si>
  <si>
    <t>Hypothesized Mean Difference</t>
  </si>
  <si>
    <t>t Stat</t>
  </si>
  <si>
    <t>P(T&lt;=t) one-tail</t>
  </si>
  <si>
    <t>t Critical one-tail</t>
  </si>
  <si>
    <t>P(T&lt;=t) two-tail</t>
  </si>
  <si>
    <t>t Critical two-tail</t>
  </si>
  <si>
    <t>t-Test: Two-Sample Assuming Unequal Variances</t>
  </si>
  <si>
    <t>Anova: Single Factor</t>
  </si>
  <si>
    <t>SUMMARY</t>
  </si>
  <si>
    <t>Groups</t>
  </si>
  <si>
    <t>Count</t>
  </si>
  <si>
    <t>Sum</t>
  </si>
  <si>
    <t>Average</t>
  </si>
  <si>
    <t>ANOVA</t>
  </si>
  <si>
    <t>Source of Variation</t>
  </si>
  <si>
    <t>SS</t>
  </si>
  <si>
    <t>MS</t>
  </si>
  <si>
    <t>P-value</t>
  </si>
  <si>
    <t>F crit</t>
  </si>
  <si>
    <t>Between Groups</t>
  </si>
  <si>
    <t>Within Groups</t>
  </si>
  <si>
    <t>Total</t>
  </si>
  <si>
    <t>Anova: Two-Factor Without Replication</t>
  </si>
  <si>
    <t>Rows</t>
  </si>
  <si>
    <t>Columns</t>
  </si>
  <si>
    <t>Error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</si>
</sst>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  <numFmt numFmtId="166" formatCode="0.0E+00;\"/>
    <numFmt numFmtId="167" formatCode="0.0000"/>
  </numFmts>
  <fonts count="15">
    <font>
      <sz val="10"/>
      <name val="Arial"/>
      <family val="0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3" borderId="16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165" fontId="0" fillId="3" borderId="16" xfId="0" applyNumberFormat="1" applyFont="1" applyFill="1" applyBorder="1" applyAlignment="1">
      <alignment/>
    </xf>
    <xf numFmtId="164" fontId="0" fillId="3" borderId="18" xfId="0" applyNumberFormat="1" applyFont="1" applyFill="1" applyBorder="1" applyAlignment="1">
      <alignment/>
    </xf>
    <xf numFmtId="164" fontId="0" fillId="3" borderId="19" xfId="0" applyNumberFormat="1" applyFont="1" applyFill="1" applyBorder="1" applyAlignment="1">
      <alignment/>
    </xf>
    <xf numFmtId="164" fontId="0" fillId="3" borderId="20" xfId="0" applyNumberFormat="1" applyFont="1" applyFill="1" applyBorder="1" applyAlignment="1">
      <alignment/>
    </xf>
    <xf numFmtId="164" fontId="0" fillId="3" borderId="16" xfId="0" applyNumberFormat="1" applyFont="1" applyFill="1" applyBorder="1" applyAlignment="1">
      <alignment/>
    </xf>
    <xf numFmtId="164" fontId="0" fillId="3" borderId="13" xfId="0" applyNumberFormat="1" applyFont="1" applyFill="1" applyBorder="1" applyAlignment="1">
      <alignment horizontal="right"/>
    </xf>
    <xf numFmtId="164" fontId="0" fillId="3" borderId="21" xfId="0" applyNumberFormat="1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4" borderId="16" xfId="0" applyFont="1" applyFill="1" applyBorder="1" applyAlignment="1">
      <alignment/>
    </xf>
    <xf numFmtId="2" fontId="0" fillId="4" borderId="16" xfId="0" applyNumberFormat="1" applyFont="1" applyFill="1" applyBorder="1" applyAlignment="1">
      <alignment/>
    </xf>
    <xf numFmtId="164" fontId="0" fillId="4" borderId="18" xfId="0" applyNumberFormat="1" applyFont="1" applyFill="1" applyBorder="1" applyAlignment="1">
      <alignment/>
    </xf>
    <xf numFmtId="164" fontId="0" fillId="4" borderId="19" xfId="0" applyNumberFormat="1" applyFont="1" applyFill="1" applyBorder="1" applyAlignment="1">
      <alignment/>
    </xf>
    <xf numFmtId="164" fontId="0" fillId="4" borderId="20" xfId="0" applyNumberFormat="1" applyFont="1" applyFill="1" applyBorder="1" applyAlignment="1">
      <alignment/>
    </xf>
    <xf numFmtId="164" fontId="0" fillId="4" borderId="16" xfId="0" applyNumberFormat="1" applyFont="1" applyFill="1" applyBorder="1" applyAlignment="1">
      <alignment/>
    </xf>
    <xf numFmtId="164" fontId="0" fillId="4" borderId="21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20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164" fontId="0" fillId="0" borderId="21" xfId="0" applyNumberFormat="1" applyFont="1" applyBorder="1" applyAlignment="1">
      <alignment/>
    </xf>
    <xf numFmtId="0" fontId="0" fillId="3" borderId="0" xfId="0" applyFont="1" applyFill="1" applyAlignment="1">
      <alignment/>
    </xf>
    <xf numFmtId="0" fontId="3" fillId="0" borderId="16" xfId="0" applyFont="1" applyFill="1" applyBorder="1" applyAlignment="1">
      <alignment/>
    </xf>
    <xf numFmtId="165" fontId="0" fillId="0" borderId="16" xfId="0" applyNumberFormat="1" applyFont="1" applyFill="1" applyBorder="1" applyAlignment="1">
      <alignment/>
    </xf>
    <xf numFmtId="2" fontId="0" fillId="3" borderId="16" xfId="0" applyNumberFormat="1" applyFont="1" applyFill="1" applyBorder="1" applyAlignment="1">
      <alignment/>
    </xf>
    <xf numFmtId="165" fontId="0" fillId="3" borderId="16" xfId="0" applyNumberFormat="1" applyFont="1" applyFill="1" applyBorder="1" applyAlignment="1">
      <alignment horizontal="right"/>
    </xf>
    <xf numFmtId="0" fontId="0" fillId="3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5" fontId="0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Font="1" applyBorder="1" applyAlignment="1">
      <alignment horizontal="left"/>
    </xf>
    <xf numFmtId="0" fontId="4" fillId="5" borderId="16" xfId="0" applyFont="1" applyFill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6" xfId="0" applyFont="1" applyBorder="1" applyAlignment="1">
      <alignment/>
    </xf>
    <xf numFmtId="0" fontId="4" fillId="5" borderId="20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0" borderId="16" xfId="0" applyFont="1" applyBorder="1" applyAlignment="1">
      <alignment/>
    </xf>
    <xf numFmtId="0" fontId="8" fillId="0" borderId="25" xfId="0" applyFont="1" applyBorder="1" applyAlignment="1">
      <alignment/>
    </xf>
    <xf numFmtId="165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10" xfId="0" applyFont="1" applyBorder="1" applyAlignment="1">
      <alignment/>
    </xf>
    <xf numFmtId="165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16" xfId="0" applyFont="1" applyBorder="1" applyAlignment="1">
      <alignment/>
    </xf>
    <xf numFmtId="0" fontId="10" fillId="0" borderId="25" xfId="0" applyFont="1" applyBorder="1" applyAlignment="1">
      <alignment/>
    </xf>
    <xf numFmtId="1" fontId="10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10" fillId="0" borderId="8" xfId="0" applyNumberFormat="1" applyFont="1" applyBorder="1" applyAlignment="1">
      <alignment horizontal="center"/>
    </xf>
    <xf numFmtId="0" fontId="6" fillId="5" borderId="16" xfId="0" applyFont="1" applyFill="1" applyBorder="1" applyAlignment="1">
      <alignment/>
    </xf>
    <xf numFmtId="0" fontId="6" fillId="5" borderId="16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166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5" borderId="16" xfId="0" applyFont="1" applyFill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6" fillId="0" borderId="20" xfId="0" applyNumberFormat="1" applyFont="1" applyBorder="1" applyAlignment="1">
      <alignment horizontal="center"/>
    </xf>
    <xf numFmtId="0" fontId="5" fillId="5" borderId="16" xfId="0" applyFont="1" applyFill="1" applyBorder="1" applyAlignment="1">
      <alignment wrapText="1"/>
    </xf>
    <xf numFmtId="0" fontId="5" fillId="5" borderId="16" xfId="0" applyFont="1" applyFill="1" applyBorder="1" applyAlignment="1">
      <alignment/>
    </xf>
    <xf numFmtId="1" fontId="6" fillId="0" borderId="16" xfId="0" applyNumberFormat="1" applyFont="1" applyBorder="1" applyAlignment="1">
      <alignment horizontal="center"/>
    </xf>
    <xf numFmtId="1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5" borderId="1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3" fillId="0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F9" sqref="F9"/>
    </sheetView>
  </sheetViews>
  <sheetFormatPr defaultColWidth="9.140625" defaultRowHeight="12.75"/>
  <cols>
    <col min="1" max="8" width="15.7109375" style="72" customWidth="1"/>
    <col min="9" max="16384" width="9.140625" style="72" customWidth="1"/>
  </cols>
  <sheetData>
    <row r="1" spans="1:8" s="24" customFormat="1" ht="12.75">
      <c r="A1" s="112" t="s">
        <v>89</v>
      </c>
      <c r="B1" s="112" t="s">
        <v>90</v>
      </c>
      <c r="C1" s="112" t="s">
        <v>91</v>
      </c>
      <c r="D1" s="112" t="s">
        <v>92</v>
      </c>
      <c r="E1" s="112" t="s">
        <v>93</v>
      </c>
      <c r="F1" s="112" t="s">
        <v>96</v>
      </c>
      <c r="G1" s="112" t="s">
        <v>94</v>
      </c>
      <c r="H1" s="112" t="s">
        <v>95</v>
      </c>
    </row>
    <row r="2" spans="1:8" ht="15">
      <c r="A2" s="108">
        <v>43</v>
      </c>
      <c r="B2" s="101">
        <v>23</v>
      </c>
      <c r="C2" s="109">
        <f>A2+B2</f>
        <v>66</v>
      </c>
      <c r="D2" s="72">
        <f>A2*B2</f>
        <v>989</v>
      </c>
      <c r="E2" s="111">
        <f>A2/B2</f>
        <v>1.8695652173913044</v>
      </c>
      <c r="F2" s="110">
        <f>A2/(A2+B2)</f>
        <v>0.6515151515151515</v>
      </c>
      <c r="G2" s="111">
        <f>SQRT(A2)</f>
        <v>6.557438524302</v>
      </c>
      <c r="H2" s="109">
        <f>A2^3</f>
        <v>79507</v>
      </c>
    </row>
    <row r="3" spans="1:2" ht="15">
      <c r="A3" s="108">
        <v>41</v>
      </c>
      <c r="B3" s="101">
        <v>22</v>
      </c>
    </row>
    <row r="4" spans="1:2" ht="15">
      <c r="A4" s="108">
        <v>49</v>
      </c>
      <c r="B4" s="101">
        <v>25</v>
      </c>
    </row>
    <row r="5" spans="1:2" ht="15">
      <c r="A5" s="108">
        <v>53</v>
      </c>
      <c r="B5" s="101">
        <v>26</v>
      </c>
    </row>
    <row r="6" spans="1:2" ht="15">
      <c r="A6" s="108">
        <v>57</v>
      </c>
      <c r="B6" s="101">
        <v>29</v>
      </c>
    </row>
    <row r="7" spans="1:2" ht="15">
      <c r="A7" s="108">
        <v>45</v>
      </c>
      <c r="B7" s="101">
        <v>21</v>
      </c>
    </row>
    <row r="8" spans="1:2" ht="15">
      <c r="A8" s="108">
        <v>45</v>
      </c>
      <c r="B8" s="101">
        <v>23</v>
      </c>
    </row>
    <row r="9" spans="1:2" ht="15">
      <c r="A9" s="108">
        <v>40</v>
      </c>
      <c r="B9" s="101">
        <v>20</v>
      </c>
    </row>
    <row r="10" spans="1:2" ht="15">
      <c r="A10" s="108">
        <v>52</v>
      </c>
      <c r="B10" s="101">
        <v>26</v>
      </c>
    </row>
    <row r="11" spans="1:2" ht="15">
      <c r="A11" s="108">
        <v>42</v>
      </c>
      <c r="B11" s="101">
        <v>22</v>
      </c>
    </row>
    <row r="12" spans="1:2" ht="15">
      <c r="A12" s="108">
        <v>55</v>
      </c>
      <c r="B12" s="101">
        <v>27</v>
      </c>
    </row>
    <row r="13" spans="1:2" ht="15">
      <c r="A13" s="108">
        <v>50</v>
      </c>
      <c r="B13" s="101">
        <v>22</v>
      </c>
    </row>
    <row r="14" spans="1:2" ht="15">
      <c r="A14" s="108">
        <v>52</v>
      </c>
      <c r="B14" s="101">
        <v>23</v>
      </c>
    </row>
    <row r="15" spans="1:2" ht="15">
      <c r="A15" s="108">
        <v>48</v>
      </c>
      <c r="B15" s="101">
        <v>22</v>
      </c>
    </row>
    <row r="16" spans="1:2" ht="15">
      <c r="A16" s="108">
        <v>51</v>
      </c>
      <c r="B16" s="101">
        <v>23</v>
      </c>
    </row>
    <row r="17" spans="1:2" ht="15">
      <c r="A17" s="108">
        <v>50</v>
      </c>
      <c r="B17" s="101">
        <v>21</v>
      </c>
    </row>
    <row r="18" spans="1:2" ht="15">
      <c r="A18" s="108">
        <v>44</v>
      </c>
      <c r="B18" s="101">
        <v>18</v>
      </c>
    </row>
    <row r="19" spans="1:2" ht="15">
      <c r="A19" s="108">
        <v>46</v>
      </c>
      <c r="B19" s="101">
        <v>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zoomScale="85" zoomScaleNormal="85" workbookViewId="0" topLeftCell="A1">
      <selection activeCell="E24" sqref="E24"/>
    </sheetView>
  </sheetViews>
  <sheetFormatPr defaultColWidth="9.140625" defaultRowHeight="12.75"/>
  <cols>
    <col min="1" max="1" width="22.28125" style="71" customWidth="1"/>
    <col min="2" max="2" width="20.8515625" style="71" customWidth="1"/>
    <col min="3" max="3" width="23.00390625" style="71" customWidth="1"/>
    <col min="4" max="4" width="9.140625" style="72" customWidth="1"/>
    <col min="5" max="5" width="20.28125" style="72" customWidth="1"/>
    <col min="6" max="16384" width="9.140625" style="72" customWidth="1"/>
  </cols>
  <sheetData>
    <row r="1" spans="1:3" ht="15.75">
      <c r="A1" s="99" t="s">
        <v>72</v>
      </c>
      <c r="B1" s="99" t="s">
        <v>73</v>
      </c>
      <c r="C1" s="99" t="s">
        <v>78</v>
      </c>
    </row>
    <row r="2" spans="1:11" ht="15">
      <c r="A2" s="100">
        <v>64.5</v>
      </c>
      <c r="B2" s="100">
        <v>57.9</v>
      </c>
      <c r="C2" s="100">
        <v>49.6</v>
      </c>
      <c r="E2" t="s">
        <v>116</v>
      </c>
      <c r="F2"/>
      <c r="G2"/>
      <c r="H2"/>
      <c r="I2"/>
      <c r="J2"/>
      <c r="K2"/>
    </row>
    <row r="3" spans="1:11" ht="15">
      <c r="A3" s="100">
        <v>63</v>
      </c>
      <c r="B3" s="100">
        <v>58.6</v>
      </c>
      <c r="C3" s="100">
        <v>53.2</v>
      </c>
      <c r="E3"/>
      <c r="F3"/>
      <c r="G3"/>
      <c r="H3"/>
      <c r="I3"/>
      <c r="J3"/>
      <c r="K3"/>
    </row>
    <row r="4" spans="1:11" ht="15.75" thickBot="1">
      <c r="A4" s="100">
        <v>81.8</v>
      </c>
      <c r="B4" s="100">
        <v>58.5</v>
      </c>
      <c r="C4" s="100">
        <v>37.2</v>
      </c>
      <c r="E4" t="s">
        <v>117</v>
      </c>
      <c r="F4"/>
      <c r="G4"/>
      <c r="H4"/>
      <c r="I4"/>
      <c r="J4"/>
      <c r="K4"/>
    </row>
    <row r="5" spans="1:11" ht="15">
      <c r="A5" s="100">
        <v>68.5</v>
      </c>
      <c r="B5" s="100">
        <v>60.8</v>
      </c>
      <c r="C5" s="100">
        <v>58.2</v>
      </c>
      <c r="E5" s="115" t="s">
        <v>118</v>
      </c>
      <c r="F5" s="115" t="s">
        <v>119</v>
      </c>
      <c r="G5" s="115" t="s">
        <v>120</v>
      </c>
      <c r="H5" s="115" t="s">
        <v>121</v>
      </c>
      <c r="I5" s="115" t="s">
        <v>101</v>
      </c>
      <c r="J5"/>
      <c r="K5"/>
    </row>
    <row r="6" spans="1:11" ht="15">
      <c r="A6" s="100">
        <v>57</v>
      </c>
      <c r="B6" s="100">
        <v>59.2</v>
      </c>
      <c r="C6" s="100">
        <v>50.5</v>
      </c>
      <c r="E6" s="113" t="s">
        <v>72</v>
      </c>
      <c r="F6" s="113">
        <v>24</v>
      </c>
      <c r="G6" s="113">
        <v>1575.3</v>
      </c>
      <c r="H6" s="113">
        <v>65.6375</v>
      </c>
      <c r="I6" s="113">
        <v>46.04244565217485</v>
      </c>
      <c r="J6"/>
      <c r="K6"/>
    </row>
    <row r="7" spans="1:11" ht="15">
      <c r="A7" s="100">
        <v>77.8</v>
      </c>
      <c r="B7" s="100">
        <v>61.6</v>
      </c>
      <c r="C7" s="100">
        <v>54.3</v>
      </c>
      <c r="E7" s="113" t="s">
        <v>73</v>
      </c>
      <c r="F7" s="113">
        <v>23</v>
      </c>
      <c r="G7" s="113">
        <v>1361.7</v>
      </c>
      <c r="H7" s="113">
        <v>59.20434782608694</v>
      </c>
      <c r="I7" s="113">
        <v>38.733162055338404</v>
      </c>
      <c r="J7"/>
      <c r="K7"/>
    </row>
    <row r="8" spans="1:11" ht="15.75" thickBot="1">
      <c r="A8" s="100">
        <v>68.4</v>
      </c>
      <c r="B8" s="100">
        <v>71</v>
      </c>
      <c r="C8" s="100">
        <v>60.2</v>
      </c>
      <c r="E8" s="114" t="s">
        <v>78</v>
      </c>
      <c r="F8" s="114">
        <v>13</v>
      </c>
      <c r="G8" s="114">
        <v>634.4</v>
      </c>
      <c r="H8" s="114">
        <v>48.8</v>
      </c>
      <c r="I8" s="114">
        <v>56.78333333333376</v>
      </c>
      <c r="J8"/>
      <c r="K8"/>
    </row>
    <row r="9" spans="1:11" ht="15">
      <c r="A9" s="100">
        <v>63.4</v>
      </c>
      <c r="B9" s="100">
        <v>58.4</v>
      </c>
      <c r="C9" s="100">
        <v>47.8</v>
      </c>
      <c r="E9"/>
      <c r="F9"/>
      <c r="G9"/>
      <c r="H9"/>
      <c r="I9"/>
      <c r="J9"/>
      <c r="K9"/>
    </row>
    <row r="10" spans="1:11" ht="15">
      <c r="A10" s="100">
        <v>62.1</v>
      </c>
      <c r="B10" s="100">
        <v>69.3</v>
      </c>
      <c r="C10" s="100">
        <v>46.9</v>
      </c>
      <c r="E10"/>
      <c r="F10"/>
      <c r="G10"/>
      <c r="H10"/>
      <c r="I10"/>
      <c r="J10"/>
      <c r="K10"/>
    </row>
    <row r="11" spans="1:11" ht="15.75" thickBot="1">
      <c r="A11" s="100">
        <v>63.1</v>
      </c>
      <c r="B11" s="100">
        <v>54.3</v>
      </c>
      <c r="C11" s="100">
        <v>55.4</v>
      </c>
      <c r="E11" t="s">
        <v>122</v>
      </c>
      <c r="F11"/>
      <c r="G11"/>
      <c r="H11"/>
      <c r="I11"/>
      <c r="J11"/>
      <c r="K11"/>
    </row>
    <row r="12" spans="1:11" ht="15">
      <c r="A12" s="100">
        <v>75.3</v>
      </c>
      <c r="B12" s="100">
        <v>52.5</v>
      </c>
      <c r="C12" s="100">
        <v>38</v>
      </c>
      <c r="E12" s="115" t="s">
        <v>123</v>
      </c>
      <c r="F12" s="115" t="s">
        <v>124</v>
      </c>
      <c r="G12" s="115" t="s">
        <v>103</v>
      </c>
      <c r="H12" s="115" t="s">
        <v>125</v>
      </c>
      <c r="I12" s="115" t="s">
        <v>104</v>
      </c>
      <c r="J12" s="115" t="s">
        <v>126</v>
      </c>
      <c r="K12" s="115" t="s">
        <v>127</v>
      </c>
    </row>
    <row r="13" spans="1:11" ht="15">
      <c r="A13" s="100">
        <v>56</v>
      </c>
      <c r="B13" s="100">
        <v>54.3</v>
      </c>
      <c r="C13" s="105">
        <v>39.9</v>
      </c>
      <c r="E13" s="113" t="s">
        <v>128</v>
      </c>
      <c r="F13" s="113">
        <v>2394.4015181159484</v>
      </c>
      <c r="G13" s="113">
        <v>2</v>
      </c>
      <c r="H13" s="113">
        <v>1197.2007590579742</v>
      </c>
      <c r="I13" s="113">
        <v>26.322194868666426</v>
      </c>
      <c r="J13" s="113">
        <v>7.995038659761555E-09</v>
      </c>
      <c r="K13" s="113">
        <v>3.158845629513962</v>
      </c>
    </row>
    <row r="14" spans="1:11" ht="15">
      <c r="A14" s="100">
        <v>71</v>
      </c>
      <c r="B14" s="100">
        <v>63.2</v>
      </c>
      <c r="C14" s="100">
        <v>43.2</v>
      </c>
      <c r="E14" s="113" t="s">
        <v>129</v>
      </c>
      <c r="F14" s="113">
        <v>2592.505815217446</v>
      </c>
      <c r="G14" s="113">
        <v>57</v>
      </c>
      <c r="H14" s="113">
        <v>45.48255816170958</v>
      </c>
      <c r="I14" s="113"/>
      <c r="J14" s="113"/>
      <c r="K14" s="113"/>
    </row>
    <row r="15" spans="1:11" ht="15">
      <c r="A15" s="100">
        <v>67.6</v>
      </c>
      <c r="B15" s="100">
        <v>56.8</v>
      </c>
      <c r="C15" s="102"/>
      <c r="E15" s="113"/>
      <c r="F15" s="113"/>
      <c r="G15" s="113"/>
      <c r="H15" s="113"/>
      <c r="I15" s="113"/>
      <c r="J15" s="113"/>
      <c r="K15" s="113"/>
    </row>
    <row r="16" spans="1:11" ht="15.75" thickBot="1">
      <c r="A16" s="100">
        <v>61.5</v>
      </c>
      <c r="B16" s="100">
        <v>59.4</v>
      </c>
      <c r="C16" s="102"/>
      <c r="E16" s="114" t="s">
        <v>130</v>
      </c>
      <c r="F16" s="114">
        <v>4986.9073333333945</v>
      </c>
      <c r="G16" s="114">
        <v>59</v>
      </c>
      <c r="H16" s="114"/>
      <c r="I16" s="114"/>
      <c r="J16" s="114"/>
      <c r="K16" s="114"/>
    </row>
    <row r="17" spans="1:3" ht="15">
      <c r="A17" s="100">
        <v>66.2</v>
      </c>
      <c r="B17" s="100">
        <v>66.9</v>
      </c>
      <c r="C17" s="102"/>
    </row>
    <row r="18" spans="1:3" ht="15">
      <c r="A18" s="100">
        <v>57.6</v>
      </c>
      <c r="B18" s="100">
        <v>53.8</v>
      </c>
      <c r="C18" s="102"/>
    </row>
    <row r="19" spans="1:3" ht="15">
      <c r="A19" s="100">
        <v>68</v>
      </c>
      <c r="B19" s="100">
        <v>64.8</v>
      </c>
      <c r="C19" s="102"/>
    </row>
    <row r="20" spans="1:3" ht="15">
      <c r="A20" s="100">
        <v>67.2</v>
      </c>
      <c r="B20" s="100">
        <v>58.8</v>
      </c>
      <c r="C20" s="102"/>
    </row>
    <row r="21" spans="1:3" ht="15">
      <c r="A21" s="100">
        <v>62</v>
      </c>
      <c r="B21" s="100">
        <v>61.8</v>
      </c>
      <c r="C21" s="102"/>
    </row>
    <row r="22" spans="1:3" ht="15">
      <c r="A22" s="100">
        <v>65.9</v>
      </c>
      <c r="B22" s="100">
        <v>59.5</v>
      </c>
      <c r="C22" s="102"/>
    </row>
    <row r="23" spans="1:3" ht="15">
      <c r="A23" s="100">
        <v>73.2</v>
      </c>
      <c r="B23" s="100">
        <v>60</v>
      </c>
      <c r="C23" s="102"/>
    </row>
    <row r="24" spans="1:3" ht="15">
      <c r="A24" s="100">
        <v>58.1</v>
      </c>
      <c r="B24" s="100">
        <v>40.3</v>
      </c>
      <c r="C24" s="102"/>
    </row>
    <row r="25" spans="1:3" ht="15">
      <c r="A25" s="101">
        <v>56.1</v>
      </c>
      <c r="B25" s="104"/>
      <c r="C25" s="104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="80" zoomScaleNormal="80" workbookViewId="0" topLeftCell="A1">
      <selection activeCell="D29" sqref="D29"/>
    </sheetView>
  </sheetViews>
  <sheetFormatPr defaultColWidth="9.140625" defaultRowHeight="12.75"/>
  <cols>
    <col min="1" max="1" width="21.8515625" style="72" customWidth="1"/>
    <col min="2" max="4" width="14.421875" style="72" customWidth="1"/>
    <col min="5" max="16384" width="9.140625" style="72" customWidth="1"/>
  </cols>
  <sheetData>
    <row r="1" spans="1:4" ht="30" customHeight="1">
      <c r="A1" s="106" t="s">
        <v>79</v>
      </c>
      <c r="B1" s="99" t="s">
        <v>80</v>
      </c>
      <c r="C1" s="99" t="s">
        <v>81</v>
      </c>
      <c r="D1" s="99" t="s">
        <v>82</v>
      </c>
    </row>
    <row r="2" spans="1:4" ht="15.75">
      <c r="A2" s="107" t="s">
        <v>83</v>
      </c>
      <c r="B2" s="95">
        <v>55</v>
      </c>
      <c r="C2" s="95">
        <v>70</v>
      </c>
      <c r="D2" s="95">
        <v>93</v>
      </c>
    </row>
    <row r="3" spans="1:4" ht="15.75">
      <c r="A3" s="107" t="s">
        <v>84</v>
      </c>
      <c r="B3" s="95">
        <v>60</v>
      </c>
      <c r="C3" s="95">
        <v>74</v>
      </c>
      <c r="D3" s="95">
        <v>97</v>
      </c>
    </row>
    <row r="4" spans="1:4" ht="15.75">
      <c r="A4" s="107" t="s">
        <v>85</v>
      </c>
      <c r="B4" s="95">
        <v>62</v>
      </c>
      <c r="C4" s="95">
        <v>77</v>
      </c>
      <c r="D4" s="95">
        <v>102</v>
      </c>
    </row>
    <row r="6" ht="15">
      <c r="A6" s="72" t="s">
        <v>86</v>
      </c>
    </row>
    <row r="8" spans="1:7" ht="15">
      <c r="A8" t="s">
        <v>131</v>
      </c>
      <c r="B8"/>
      <c r="C8"/>
      <c r="D8"/>
      <c r="E8"/>
      <c r="F8"/>
      <c r="G8"/>
    </row>
    <row r="9" spans="1:7" ht="15.75" thickBot="1">
      <c r="A9"/>
      <c r="B9"/>
      <c r="C9"/>
      <c r="D9"/>
      <c r="E9"/>
      <c r="F9"/>
      <c r="G9"/>
    </row>
    <row r="10" spans="1:7" ht="15">
      <c r="A10" s="115" t="s">
        <v>117</v>
      </c>
      <c r="B10" s="115" t="s">
        <v>119</v>
      </c>
      <c r="C10" s="115" t="s">
        <v>120</v>
      </c>
      <c r="D10" s="115" t="s">
        <v>121</v>
      </c>
      <c r="E10" s="115" t="s">
        <v>101</v>
      </c>
      <c r="F10"/>
      <c r="G10"/>
    </row>
    <row r="11" spans="1:7" ht="15">
      <c r="A11" s="113" t="s">
        <v>83</v>
      </c>
      <c r="B11" s="113">
        <v>3</v>
      </c>
      <c r="C11" s="113">
        <v>218</v>
      </c>
      <c r="D11" s="113">
        <v>72.66666666666667</v>
      </c>
      <c r="E11" s="113">
        <v>366.33333333333303</v>
      </c>
      <c r="F11"/>
      <c r="G11"/>
    </row>
    <row r="12" spans="1:7" ht="15">
      <c r="A12" s="113" t="s">
        <v>84</v>
      </c>
      <c r="B12" s="113">
        <v>3</v>
      </c>
      <c r="C12" s="113">
        <v>231</v>
      </c>
      <c r="D12" s="113">
        <v>77</v>
      </c>
      <c r="E12" s="113">
        <v>349</v>
      </c>
      <c r="F12"/>
      <c r="G12"/>
    </row>
    <row r="13" spans="1:7" ht="15">
      <c r="A13" s="113" t="s">
        <v>85</v>
      </c>
      <c r="B13" s="113">
        <v>3</v>
      </c>
      <c r="C13" s="113">
        <v>241</v>
      </c>
      <c r="D13" s="113">
        <v>80.33333333333333</v>
      </c>
      <c r="E13" s="113">
        <v>408.33333333333394</v>
      </c>
      <c r="F13"/>
      <c r="G13"/>
    </row>
    <row r="14" spans="1:7" ht="15">
      <c r="A14" s="113"/>
      <c r="B14" s="113"/>
      <c r="C14" s="113"/>
      <c r="D14" s="113"/>
      <c r="E14" s="113"/>
      <c r="F14"/>
      <c r="G14"/>
    </row>
    <row r="15" spans="1:7" ht="15">
      <c r="A15" s="113" t="s">
        <v>80</v>
      </c>
      <c r="B15" s="113">
        <v>3</v>
      </c>
      <c r="C15" s="113">
        <v>177</v>
      </c>
      <c r="D15" s="113">
        <v>59</v>
      </c>
      <c r="E15" s="113">
        <v>13</v>
      </c>
      <c r="F15"/>
      <c r="G15"/>
    </row>
    <row r="16" spans="1:7" ht="15">
      <c r="A16" s="113" t="s">
        <v>81</v>
      </c>
      <c r="B16" s="113">
        <v>3</v>
      </c>
      <c r="C16" s="113">
        <v>221</v>
      </c>
      <c r="D16" s="113">
        <v>73.66666666666667</v>
      </c>
      <c r="E16" s="113">
        <v>12.33333333333303</v>
      </c>
      <c r="F16"/>
      <c r="G16"/>
    </row>
    <row r="17" spans="1:7" ht="15.75" thickBot="1">
      <c r="A17" s="114" t="s">
        <v>82</v>
      </c>
      <c r="B17" s="114">
        <v>3</v>
      </c>
      <c r="C17" s="114">
        <v>292</v>
      </c>
      <c r="D17" s="114">
        <v>97.33333333333333</v>
      </c>
      <c r="E17" s="114">
        <v>20.33333333333394</v>
      </c>
      <c r="F17"/>
      <c r="G17"/>
    </row>
    <row r="18" spans="1:7" ht="15">
      <c r="A18"/>
      <c r="B18"/>
      <c r="C18"/>
      <c r="D18"/>
      <c r="E18"/>
      <c r="F18"/>
      <c r="G18"/>
    </row>
    <row r="19" spans="1:7" ht="15">
      <c r="A19"/>
      <c r="B19"/>
      <c r="C19"/>
      <c r="D19"/>
      <c r="E19"/>
      <c r="F19"/>
      <c r="G19"/>
    </row>
    <row r="20" spans="1:7" ht="15.75" thickBot="1">
      <c r="A20" t="s">
        <v>122</v>
      </c>
      <c r="B20"/>
      <c r="C20"/>
      <c r="D20"/>
      <c r="E20"/>
      <c r="F20"/>
      <c r="G20"/>
    </row>
    <row r="21" spans="1:7" ht="15">
      <c r="A21" s="115" t="s">
        <v>123</v>
      </c>
      <c r="B21" s="115" t="s">
        <v>124</v>
      </c>
      <c r="C21" s="115" t="s">
        <v>103</v>
      </c>
      <c r="D21" s="115" t="s">
        <v>125</v>
      </c>
      <c r="E21" s="115" t="s">
        <v>104</v>
      </c>
      <c r="F21" s="115" t="s">
        <v>126</v>
      </c>
      <c r="G21" s="115" t="s">
        <v>127</v>
      </c>
    </row>
    <row r="22" spans="1:7" ht="15">
      <c r="A22" s="113" t="s">
        <v>132</v>
      </c>
      <c r="B22" s="113">
        <v>88.66666666666424</v>
      </c>
      <c r="C22" s="113">
        <v>2</v>
      </c>
      <c r="D22" s="113">
        <v>44.33333333333212</v>
      </c>
      <c r="E22" s="113">
        <v>66.49999999987722</v>
      </c>
      <c r="F22" s="113">
        <v>0.0008524694975851236</v>
      </c>
      <c r="G22" s="113">
        <v>6.944276265130611</v>
      </c>
    </row>
    <row r="23" spans="1:7" ht="15">
      <c r="A23" s="113" t="s">
        <v>133</v>
      </c>
      <c r="B23" s="113">
        <v>2244.6666666666642</v>
      </c>
      <c r="C23" s="113">
        <v>2</v>
      </c>
      <c r="D23" s="113">
        <v>1122.3333333333321</v>
      </c>
      <c r="E23" s="113">
        <v>1683.499999996936</v>
      </c>
      <c r="F23" s="113">
        <v>1.407999425551724E-06</v>
      </c>
      <c r="G23" s="113">
        <v>6.944276265130611</v>
      </c>
    </row>
    <row r="24" spans="1:7" ht="15">
      <c r="A24" s="113" t="s">
        <v>134</v>
      </c>
      <c r="B24" s="113">
        <v>2.6666666666715173</v>
      </c>
      <c r="C24" s="113">
        <v>4</v>
      </c>
      <c r="D24" s="113">
        <v>0.6666666666678793</v>
      </c>
      <c r="E24" s="113"/>
      <c r="F24" s="113"/>
      <c r="G24" s="113"/>
    </row>
    <row r="25" spans="1:7" ht="15">
      <c r="A25" s="113"/>
      <c r="B25" s="113"/>
      <c r="C25" s="113"/>
      <c r="D25" s="113"/>
      <c r="E25" s="113"/>
      <c r="F25" s="113"/>
      <c r="G25" s="113"/>
    </row>
    <row r="26" spans="1:7" ht="15.75" thickBot="1">
      <c r="A26" s="114" t="s">
        <v>130</v>
      </c>
      <c r="B26" s="114">
        <v>2336</v>
      </c>
      <c r="C26" s="114">
        <v>8</v>
      </c>
      <c r="D26" s="114"/>
      <c r="E26" s="114"/>
      <c r="F26" s="114"/>
      <c r="G26" s="114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75" zoomScaleNormal="75" workbookViewId="0" topLeftCell="A1">
      <selection activeCell="E31" sqref="E31"/>
    </sheetView>
  </sheetViews>
  <sheetFormatPr defaultColWidth="9.140625" defaultRowHeight="12.75"/>
  <cols>
    <col min="1" max="3" width="30.8515625" style="71" customWidth="1"/>
    <col min="4" max="4" width="31.7109375" style="72" customWidth="1"/>
    <col min="5" max="5" width="27.28125" style="72" customWidth="1"/>
    <col min="6" max="6" width="20.57421875" style="72" customWidth="1"/>
    <col min="7" max="16384" width="9.140625" style="72" customWidth="1"/>
  </cols>
  <sheetData>
    <row r="1" spans="1:3" s="73" customFormat="1" ht="15.75">
      <c r="A1" s="99" t="s">
        <v>49</v>
      </c>
      <c r="B1" s="99" t="s">
        <v>50</v>
      </c>
      <c r="C1" s="99" t="s">
        <v>51</v>
      </c>
    </row>
    <row r="2" spans="1:3" ht="15">
      <c r="A2" s="100">
        <v>210</v>
      </c>
      <c r="B2" s="100">
        <v>43</v>
      </c>
      <c r="C2" s="101">
        <v>23</v>
      </c>
    </row>
    <row r="3" spans="1:3" ht="15">
      <c r="A3" s="100">
        <v>211</v>
      </c>
      <c r="B3" s="100">
        <v>41</v>
      </c>
      <c r="C3" s="101">
        <v>22</v>
      </c>
    </row>
    <row r="4" spans="1:3" ht="15">
      <c r="A4" s="100">
        <v>225</v>
      </c>
      <c r="B4" s="100">
        <v>49</v>
      </c>
      <c r="C4" s="101">
        <v>25</v>
      </c>
    </row>
    <row r="5" spans="1:3" ht="15">
      <c r="A5" s="100">
        <v>229</v>
      </c>
      <c r="B5" s="100">
        <v>53</v>
      </c>
      <c r="C5" s="101">
        <v>26</v>
      </c>
    </row>
    <row r="6" spans="1:3" ht="15">
      <c r="A6" s="100">
        <v>228</v>
      </c>
      <c r="B6" s="100">
        <v>57</v>
      </c>
      <c r="C6" s="101">
        <v>29</v>
      </c>
    </row>
    <row r="7" spans="1:3" ht="15">
      <c r="A7" s="100">
        <v>215</v>
      </c>
      <c r="B7" s="100">
        <v>45</v>
      </c>
      <c r="C7" s="101">
        <v>21</v>
      </c>
    </row>
    <row r="8" spans="1:3" ht="15">
      <c r="A8" s="100">
        <v>218</v>
      </c>
      <c r="B8" s="100">
        <v>45</v>
      </c>
      <c r="C8" s="101">
        <v>23</v>
      </c>
    </row>
    <row r="9" spans="1:3" ht="15">
      <c r="A9" s="100">
        <v>217</v>
      </c>
      <c r="B9" s="100">
        <v>40</v>
      </c>
      <c r="C9" s="101">
        <v>20</v>
      </c>
    </row>
    <row r="10" spans="1:3" ht="15">
      <c r="A10" s="100">
        <v>218</v>
      </c>
      <c r="B10" s="100">
        <v>52</v>
      </c>
      <c r="C10" s="101">
        <v>26</v>
      </c>
    </row>
    <row r="11" spans="1:3" ht="15">
      <c r="A11" s="100">
        <v>214</v>
      </c>
      <c r="B11" s="100">
        <v>42</v>
      </c>
      <c r="C11" s="101">
        <v>22</v>
      </c>
    </row>
    <row r="12" spans="1:3" ht="15">
      <c r="A12" s="100">
        <v>230</v>
      </c>
      <c r="B12" s="100">
        <v>55</v>
      </c>
      <c r="C12" s="101">
        <v>27</v>
      </c>
    </row>
    <row r="13" spans="1:3" ht="15">
      <c r="A13" s="100">
        <v>231</v>
      </c>
      <c r="B13" s="100">
        <v>56</v>
      </c>
      <c r="C13" s="101">
        <v>27</v>
      </c>
    </row>
    <row r="14" spans="1:3" ht="15">
      <c r="A14" s="100">
        <v>226</v>
      </c>
      <c r="B14" s="100">
        <v>50</v>
      </c>
      <c r="C14" s="101">
        <v>22</v>
      </c>
    </row>
    <row r="15" spans="1:3" ht="15">
      <c r="A15" s="100">
        <v>222</v>
      </c>
      <c r="B15" s="100">
        <v>52</v>
      </c>
      <c r="C15" s="101">
        <v>23</v>
      </c>
    </row>
    <row r="16" spans="1:3" ht="15">
      <c r="A16" s="100">
        <v>224</v>
      </c>
      <c r="B16" s="100">
        <v>48</v>
      </c>
      <c r="C16" s="101">
        <v>22</v>
      </c>
    </row>
    <row r="17" spans="1:3" ht="15">
      <c r="A17" s="100">
        <v>225</v>
      </c>
      <c r="B17" s="100">
        <v>51</v>
      </c>
      <c r="C17" s="101">
        <v>23</v>
      </c>
    </row>
    <row r="18" spans="1:3" ht="15">
      <c r="A18" s="100">
        <v>221</v>
      </c>
      <c r="B18" s="100">
        <v>50</v>
      </c>
      <c r="C18" s="101">
        <v>21</v>
      </c>
    </row>
    <row r="19" spans="1:3" ht="15">
      <c r="A19" s="100">
        <v>216</v>
      </c>
      <c r="B19" s="100">
        <v>44</v>
      </c>
      <c r="C19" s="101">
        <v>18</v>
      </c>
    </row>
    <row r="20" spans="1:3" ht="15">
      <c r="A20" s="100">
        <v>215</v>
      </c>
      <c r="B20" s="100">
        <v>46</v>
      </c>
      <c r="C20" s="101">
        <v>19</v>
      </c>
    </row>
    <row r="21" spans="1:2" ht="15">
      <c r="A21" s="70"/>
      <c r="B21" s="70"/>
    </row>
    <row r="22" spans="1:2" ht="15.75" thickBot="1">
      <c r="A22" s="70"/>
      <c r="B22" s="70"/>
    </row>
    <row r="23" spans="1:4" ht="15">
      <c r="A23" s="115"/>
      <c r="B23" s="115" t="s">
        <v>49</v>
      </c>
      <c r="C23" s="115" t="s">
        <v>50</v>
      </c>
      <c r="D23" s="115" t="s">
        <v>51</v>
      </c>
    </row>
    <row r="24" spans="1:4" ht="15">
      <c r="A24" s="113" t="s">
        <v>49</v>
      </c>
      <c r="B24" s="113">
        <v>1</v>
      </c>
      <c r="C24" s="113"/>
      <c r="D24" s="113"/>
    </row>
    <row r="25" spans="1:4" ht="15">
      <c r="A25" s="113" t="s">
        <v>50</v>
      </c>
      <c r="B25" s="113">
        <v>0.8674657461224398</v>
      </c>
      <c r="C25" s="113">
        <v>1</v>
      </c>
      <c r="D25" s="113"/>
    </row>
    <row r="26" spans="1:4" ht="15.75" thickBot="1">
      <c r="A26" s="114" t="s">
        <v>51</v>
      </c>
      <c r="B26" s="114">
        <v>0.6573034139515707</v>
      </c>
      <c r="C26" s="114">
        <v>0.7691236081406445</v>
      </c>
      <c r="D26" s="114">
        <v>1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="75" zoomScaleNormal="75" workbookViewId="0" topLeftCell="A1">
      <selection activeCell="C23" sqref="C23"/>
    </sheetView>
  </sheetViews>
  <sheetFormatPr defaultColWidth="9.140625" defaultRowHeight="12.75"/>
  <cols>
    <col min="1" max="3" width="40.00390625" style="71" customWidth="1"/>
    <col min="4" max="16384" width="9.140625" style="72" customWidth="1"/>
  </cols>
  <sheetData>
    <row r="1" spans="1:3" ht="15.75">
      <c r="A1" s="99" t="s">
        <v>49</v>
      </c>
      <c r="B1" s="99" t="s">
        <v>50</v>
      </c>
      <c r="C1" s="99" t="s">
        <v>51</v>
      </c>
    </row>
    <row r="2" spans="1:3" ht="15">
      <c r="A2" s="100">
        <v>210</v>
      </c>
      <c r="B2" s="100">
        <v>43</v>
      </c>
      <c r="C2" s="101">
        <v>23</v>
      </c>
    </row>
    <row r="3" spans="1:3" ht="15">
      <c r="A3" s="100">
        <v>211</v>
      </c>
      <c r="B3" s="100">
        <v>41</v>
      </c>
      <c r="C3" s="101">
        <v>22</v>
      </c>
    </row>
    <row r="4" spans="1:3" ht="15">
      <c r="A4" s="100">
        <v>225</v>
      </c>
      <c r="B4" s="100">
        <v>49</v>
      </c>
      <c r="C4" s="101">
        <v>25</v>
      </c>
    </row>
    <row r="5" spans="1:3" ht="15">
      <c r="A5" s="100">
        <v>229</v>
      </c>
      <c r="B5" s="100">
        <v>53</v>
      </c>
      <c r="C5" s="101">
        <v>26</v>
      </c>
    </row>
    <row r="6" spans="1:3" ht="15">
      <c r="A6" s="100">
        <v>228</v>
      </c>
      <c r="B6" s="100">
        <v>57</v>
      </c>
      <c r="C6" s="101">
        <v>29</v>
      </c>
    </row>
    <row r="7" spans="1:3" ht="15">
      <c r="A7" s="100">
        <v>215</v>
      </c>
      <c r="B7" s="100">
        <v>45</v>
      </c>
      <c r="C7" s="101">
        <v>21</v>
      </c>
    </row>
    <row r="8" spans="1:3" ht="15">
      <c r="A8" s="100">
        <v>218</v>
      </c>
      <c r="B8" s="100">
        <v>45</v>
      </c>
      <c r="C8" s="101">
        <v>23</v>
      </c>
    </row>
    <row r="9" spans="1:3" ht="15">
      <c r="A9" s="100">
        <v>217</v>
      </c>
      <c r="B9" s="100">
        <v>40</v>
      </c>
      <c r="C9" s="101">
        <v>20</v>
      </c>
    </row>
    <row r="10" spans="1:3" ht="15">
      <c r="A10" s="100">
        <v>218</v>
      </c>
      <c r="B10" s="100">
        <v>52</v>
      </c>
      <c r="C10" s="101">
        <v>26</v>
      </c>
    </row>
    <row r="11" spans="1:3" ht="15">
      <c r="A11" s="100">
        <v>214</v>
      </c>
      <c r="B11" s="100">
        <v>42</v>
      </c>
      <c r="C11" s="101">
        <v>22</v>
      </c>
    </row>
    <row r="12" spans="1:3" ht="15">
      <c r="A12" s="100">
        <v>230</v>
      </c>
      <c r="B12" s="100">
        <v>55</v>
      </c>
      <c r="C12" s="101">
        <v>27</v>
      </c>
    </row>
    <row r="13" spans="1:3" ht="15">
      <c r="A13" s="100">
        <v>231</v>
      </c>
      <c r="B13" s="100">
        <v>56</v>
      </c>
      <c r="C13" s="101">
        <v>27</v>
      </c>
    </row>
    <row r="14" spans="1:3" ht="15">
      <c r="A14" s="100">
        <v>226</v>
      </c>
      <c r="B14" s="100">
        <v>50</v>
      </c>
      <c r="C14" s="101">
        <v>22</v>
      </c>
    </row>
    <row r="15" spans="1:3" ht="15">
      <c r="A15" s="100">
        <v>222</v>
      </c>
      <c r="B15" s="100">
        <v>52</v>
      </c>
      <c r="C15" s="101">
        <v>23</v>
      </c>
    </row>
    <row r="16" spans="1:3" ht="15">
      <c r="A16" s="100">
        <v>224</v>
      </c>
      <c r="B16" s="100">
        <v>48</v>
      </c>
      <c r="C16" s="101">
        <v>22</v>
      </c>
    </row>
    <row r="17" spans="1:3" ht="15">
      <c r="A17" s="100">
        <v>225</v>
      </c>
      <c r="B17" s="100">
        <v>51</v>
      </c>
      <c r="C17" s="101">
        <v>23</v>
      </c>
    </row>
    <row r="18" spans="1:3" ht="15">
      <c r="A18" s="100">
        <v>221</v>
      </c>
      <c r="B18" s="100">
        <v>50</v>
      </c>
      <c r="C18" s="101">
        <v>21</v>
      </c>
    </row>
    <row r="19" spans="1:3" ht="15">
      <c r="A19" s="100">
        <v>216</v>
      </c>
      <c r="B19" s="100">
        <v>44</v>
      </c>
      <c r="C19" s="101">
        <v>18</v>
      </c>
    </row>
    <row r="20" spans="1:3" ht="15">
      <c r="A20" s="100">
        <v>215</v>
      </c>
      <c r="B20" s="100">
        <v>46</v>
      </c>
      <c r="C20" s="101">
        <v>19</v>
      </c>
    </row>
    <row r="21" spans="1:2" ht="15">
      <c r="A21" s="70"/>
      <c r="B21" s="70"/>
    </row>
    <row r="22" spans="1:2" ht="15">
      <c r="A22" s="70"/>
      <c r="B22" s="70"/>
    </row>
    <row r="23" spans="1:2" ht="15">
      <c r="A23" s="70"/>
      <c r="B23" s="70"/>
    </row>
    <row r="24" spans="1:2" ht="15">
      <c r="A24" s="70"/>
      <c r="B24" s="7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D13" sqref="D13"/>
    </sheetView>
  </sheetViews>
  <sheetFormatPr defaultColWidth="9.140625" defaultRowHeight="12.75"/>
  <cols>
    <col min="1" max="1" width="34.57421875" style="0" customWidth="1"/>
    <col min="2" max="2" width="35.7109375" style="0" customWidth="1"/>
    <col min="3" max="3" width="28.140625" style="0" customWidth="1"/>
    <col min="4" max="4" width="23.7109375" style="0" customWidth="1"/>
  </cols>
  <sheetData>
    <row r="1" spans="1:4" ht="15.75">
      <c r="A1" s="69" t="s">
        <v>87</v>
      </c>
      <c r="B1" s="69" t="s">
        <v>88</v>
      </c>
      <c r="C1" s="103" t="s">
        <v>45</v>
      </c>
      <c r="D1" s="103" t="s">
        <v>46</v>
      </c>
    </row>
    <row r="2" spans="1:4" s="72" customFormat="1" ht="15">
      <c r="A2" s="100">
        <v>43</v>
      </c>
      <c r="B2" s="101">
        <v>23</v>
      </c>
      <c r="C2" s="95">
        <f>IF(A2&lt;48,B2/A2,B2)</f>
        <v>0.5348837209302325</v>
      </c>
      <c r="D2" s="95">
        <f>IF(((A2/B2)&lt;=2),1,0)</f>
        <v>1</v>
      </c>
    </row>
    <row r="3" spans="1:4" s="72" customFormat="1" ht="15">
      <c r="A3" s="100">
        <v>41</v>
      </c>
      <c r="B3" s="101">
        <v>22</v>
      </c>
      <c r="C3" s="95">
        <f aca="true" t="shared" si="0" ref="C3:C8">IF(A3&lt;48,B3/A3,B3)</f>
        <v>0.5365853658536586</v>
      </c>
      <c r="D3" s="95">
        <f aca="true" t="shared" si="1" ref="D3:D8">IF(((A3/B3)&lt;=2),1,0)</f>
        <v>1</v>
      </c>
    </row>
    <row r="4" spans="1:4" s="72" customFormat="1" ht="15">
      <c r="A4" s="100">
        <v>49</v>
      </c>
      <c r="B4" s="101">
        <v>25</v>
      </c>
      <c r="C4" s="95">
        <f t="shared" si="0"/>
        <v>25</v>
      </c>
      <c r="D4" s="95">
        <f t="shared" si="1"/>
        <v>1</v>
      </c>
    </row>
    <row r="5" spans="1:4" s="72" customFormat="1" ht="15">
      <c r="A5" s="100">
        <v>53</v>
      </c>
      <c r="B5" s="101">
        <v>26</v>
      </c>
      <c r="C5" s="95">
        <f t="shared" si="0"/>
        <v>26</v>
      </c>
      <c r="D5" s="95">
        <f t="shared" si="1"/>
        <v>0</v>
      </c>
    </row>
    <row r="6" spans="1:4" s="72" customFormat="1" ht="15">
      <c r="A6" s="100">
        <v>57</v>
      </c>
      <c r="B6" s="101">
        <v>29</v>
      </c>
      <c r="C6" s="95">
        <f t="shared" si="0"/>
        <v>29</v>
      </c>
      <c r="D6" s="95">
        <f t="shared" si="1"/>
        <v>1</v>
      </c>
    </row>
    <row r="7" spans="1:4" s="72" customFormat="1" ht="15">
      <c r="A7" s="100">
        <v>45</v>
      </c>
      <c r="B7" s="101">
        <v>21</v>
      </c>
      <c r="C7" s="95">
        <f t="shared" si="0"/>
        <v>0.4666666666666667</v>
      </c>
      <c r="D7" s="95">
        <f t="shared" si="1"/>
        <v>0</v>
      </c>
    </row>
    <row r="8" spans="1:4" s="72" customFormat="1" ht="15">
      <c r="A8" s="100">
        <v>45</v>
      </c>
      <c r="B8" s="101">
        <v>23</v>
      </c>
      <c r="C8" s="95">
        <f t="shared" si="0"/>
        <v>0.5111111111111111</v>
      </c>
      <c r="D8" s="95">
        <f t="shared" si="1"/>
        <v>1</v>
      </c>
    </row>
    <row r="9" spans="1:4" s="72" customFormat="1" ht="15">
      <c r="A9" s="100">
        <v>40</v>
      </c>
      <c r="B9" s="101">
        <v>20</v>
      </c>
      <c r="C9" s="95"/>
      <c r="D9" s="95"/>
    </row>
    <row r="10" spans="1:4" s="72" customFormat="1" ht="15">
      <c r="A10" s="100">
        <v>52</v>
      </c>
      <c r="B10" s="101">
        <v>26</v>
      </c>
      <c r="C10" s="95"/>
      <c r="D10" s="95"/>
    </row>
    <row r="11" spans="1:4" s="72" customFormat="1" ht="15">
      <c r="A11" s="100">
        <v>42</v>
      </c>
      <c r="B11" s="101">
        <v>22</v>
      </c>
      <c r="C11" s="95"/>
      <c r="D11" s="95"/>
    </row>
    <row r="12" spans="1:4" s="72" customFormat="1" ht="15">
      <c r="A12" s="100">
        <v>55</v>
      </c>
      <c r="B12" s="101">
        <v>27</v>
      </c>
      <c r="C12" s="95"/>
      <c r="D12" s="95"/>
    </row>
    <row r="13" spans="1:4" s="72" customFormat="1" ht="15">
      <c r="A13" s="100">
        <v>50</v>
      </c>
      <c r="B13" s="101">
        <v>22</v>
      </c>
      <c r="C13" s="95"/>
      <c r="D13" s="95"/>
    </row>
    <row r="14" spans="1:4" s="72" customFormat="1" ht="15">
      <c r="A14" s="100">
        <v>52</v>
      </c>
      <c r="B14" s="101">
        <v>23</v>
      </c>
      <c r="C14" s="95"/>
      <c r="D14" s="95"/>
    </row>
    <row r="15" spans="1:4" s="72" customFormat="1" ht="15">
      <c r="A15" s="100">
        <v>48</v>
      </c>
      <c r="B15" s="101">
        <v>22</v>
      </c>
      <c r="C15" s="95"/>
      <c r="D15" s="95"/>
    </row>
    <row r="16" spans="1:4" s="72" customFormat="1" ht="15">
      <c r="A16" s="100">
        <v>51</v>
      </c>
      <c r="B16" s="101">
        <v>23</v>
      </c>
      <c r="C16" s="95"/>
      <c r="D16" s="95"/>
    </row>
    <row r="17" spans="1:4" s="72" customFormat="1" ht="15">
      <c r="A17" s="100">
        <v>50</v>
      </c>
      <c r="B17" s="101">
        <v>21</v>
      </c>
      <c r="C17" s="95"/>
      <c r="D17" s="95"/>
    </row>
    <row r="18" spans="1:4" s="72" customFormat="1" ht="15">
      <c r="A18" s="100">
        <v>44</v>
      </c>
      <c r="B18" s="101">
        <v>18</v>
      </c>
      <c r="C18" s="95"/>
      <c r="D18" s="95"/>
    </row>
    <row r="19" spans="1:4" s="72" customFormat="1" ht="15">
      <c r="A19" s="100">
        <v>46</v>
      </c>
      <c r="B19" s="101">
        <v>19</v>
      </c>
      <c r="C19" s="95"/>
      <c r="D19" s="95"/>
    </row>
    <row r="21" spans="1:3" ht="15.75">
      <c r="A21" s="73" t="s">
        <v>47</v>
      </c>
      <c r="C21" s="73"/>
    </row>
    <row r="22" spans="1:3" ht="15.75">
      <c r="A22" s="73" t="s">
        <v>48</v>
      </c>
      <c r="C22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1"/>
  <sheetViews>
    <sheetView workbookViewId="0" topLeftCell="A1">
      <selection activeCell="O17" sqref="O17"/>
    </sheetView>
  </sheetViews>
  <sheetFormatPr defaultColWidth="9.140625" defaultRowHeight="12.75"/>
  <cols>
    <col min="1" max="1" width="23.57421875" style="63" customWidth="1"/>
    <col min="2" max="2" width="4.28125" style="64" customWidth="1"/>
    <col min="3" max="3" width="7.00390625" style="65" customWidth="1"/>
    <col min="4" max="4" width="6.00390625" style="65" customWidth="1"/>
    <col min="5" max="5" width="4.7109375" style="65" customWidth="1"/>
    <col min="6" max="6" width="6.00390625" style="65" customWidth="1"/>
    <col min="7" max="7" width="6.421875" style="65" customWidth="1"/>
    <col min="8" max="8" width="4.28125" style="64" customWidth="1"/>
    <col min="9" max="9" width="7.140625" style="65" customWidth="1"/>
    <col min="10" max="10" width="6.421875" style="65" customWidth="1"/>
    <col min="11" max="11" width="4.28125" style="65" customWidth="1"/>
    <col min="12" max="12" width="5.8515625" style="65" customWidth="1"/>
    <col min="13" max="13" width="6.7109375" style="66" customWidth="1"/>
    <col min="14" max="14" width="11.00390625" style="65" customWidth="1"/>
    <col min="15" max="15" width="10.8515625" style="65" customWidth="1"/>
    <col min="16" max="16" width="11.00390625" style="66" customWidth="1"/>
    <col min="17" max="17" width="12.140625" style="67" customWidth="1"/>
    <col min="18" max="56" width="9.140625" style="8" customWidth="1"/>
  </cols>
  <sheetData>
    <row r="1" spans="1:17" ht="15.75">
      <c r="A1" s="1" t="s">
        <v>0</v>
      </c>
      <c r="B1" s="2" t="s">
        <v>1</v>
      </c>
      <c r="C1" s="3"/>
      <c r="D1" s="4"/>
      <c r="E1" s="4"/>
      <c r="F1" s="3"/>
      <c r="G1" s="3"/>
      <c r="H1" s="5" t="s">
        <v>2</v>
      </c>
      <c r="I1" s="3"/>
      <c r="J1" s="4"/>
      <c r="K1" s="4"/>
      <c r="L1" s="3"/>
      <c r="M1" s="6"/>
      <c r="N1" s="3" t="s">
        <v>3</v>
      </c>
      <c r="O1" s="3"/>
      <c r="P1" s="6"/>
      <c r="Q1" s="7" t="s">
        <v>4</v>
      </c>
    </row>
    <row r="2" spans="1:17" ht="13.5" thickBot="1">
      <c r="A2" s="9"/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1" t="s">
        <v>10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2" t="s">
        <v>11</v>
      </c>
      <c r="O2" s="10" t="s">
        <v>12</v>
      </c>
      <c r="P2" s="13" t="s">
        <v>13</v>
      </c>
      <c r="Q2" s="10" t="s">
        <v>14</v>
      </c>
    </row>
    <row r="3" spans="1:56" s="24" customFormat="1" ht="12.75">
      <c r="A3" s="14" t="s">
        <v>15</v>
      </c>
      <c r="B3" s="15">
        <v>14</v>
      </c>
      <c r="C3" s="16">
        <v>1.493</v>
      </c>
      <c r="D3" s="16">
        <v>0.038</v>
      </c>
      <c r="E3" s="16" t="s">
        <v>16</v>
      </c>
      <c r="F3" s="17">
        <f>SQRT(B3)*D3</f>
        <v>0.14218298069740976</v>
      </c>
      <c r="G3" s="18">
        <f>F3/C3</f>
        <v>0.09523307481407217</v>
      </c>
      <c r="H3" s="15">
        <v>26</v>
      </c>
      <c r="I3" s="16">
        <v>1.724</v>
      </c>
      <c r="J3" s="16">
        <v>0.049</v>
      </c>
      <c r="K3" s="16" t="s">
        <v>16</v>
      </c>
      <c r="L3" s="17">
        <f>SQRT(H3)*J3</f>
        <v>0.24985195616604644</v>
      </c>
      <c r="M3" s="19">
        <f>L3/I3</f>
        <v>0.1449257286345977</v>
      </c>
      <c r="N3" s="20">
        <f>((B3-1)*G3+(H3-1)*M3)/((B3-1)+(H3-1))</f>
        <v>0.12792561022231264</v>
      </c>
      <c r="O3" s="17">
        <f>(G3-M3)/(((((N3)^2)/(B3-1))+(((N3)^2)/(H3-1)))*(0.5+((N3)^2)))^(1/2)</f>
        <v>-1.58090652868671</v>
      </c>
      <c r="P3" s="21" t="str">
        <f>IF(ABS(O3)&gt;1.96,"p&lt;0,05","p&gt;0,05")</f>
        <v>p&gt;0,05</v>
      </c>
      <c r="Q3" s="22">
        <f>I3/C3</f>
        <v>1.1547220361687875</v>
      </c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1:56" s="24" customFormat="1" ht="12.75">
      <c r="A4" s="25" t="s">
        <v>17</v>
      </c>
      <c r="B4" s="26">
        <v>15</v>
      </c>
      <c r="C4" s="27">
        <v>79.4</v>
      </c>
      <c r="D4" s="27" t="s">
        <v>16</v>
      </c>
      <c r="E4" s="27" t="s">
        <v>16</v>
      </c>
      <c r="F4" s="28">
        <v>25.5</v>
      </c>
      <c r="G4" s="18">
        <f>F4/C4</f>
        <v>0.32115869017632237</v>
      </c>
      <c r="H4" s="26">
        <v>3</v>
      </c>
      <c r="I4" s="27">
        <v>280.7</v>
      </c>
      <c r="J4" s="27" t="s">
        <v>16</v>
      </c>
      <c r="K4" s="27" t="s">
        <v>16</v>
      </c>
      <c r="L4" s="27">
        <v>54.6</v>
      </c>
      <c r="M4" s="19">
        <f>L4/I4</f>
        <v>0.1945137157107232</v>
      </c>
      <c r="N4" s="20">
        <f>((B4-1)*G4+(H4-1)*M4)/((B4-1)+(H4-1))</f>
        <v>0.3053280683681225</v>
      </c>
      <c r="O4" s="17">
        <f>(G4-M4)/(((((N4)^2)/(B4-1))+(((N4)^2)/(H4-1)))*(0.5+((N4)^2)))^(1/2)</f>
        <v>0.7124107242218556</v>
      </c>
      <c r="P4" s="21" t="str">
        <f>IF(ABS(O4)&gt;1.96,"p&lt;0,05","p&gt;0,05")</f>
        <v>p&gt;0,05</v>
      </c>
      <c r="Q4" s="22">
        <f>I4/C4</f>
        <v>3.535264483627204</v>
      </c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</row>
    <row r="5" spans="1:56" s="44" customFormat="1" ht="12.75">
      <c r="A5" s="35" t="s">
        <v>18</v>
      </c>
      <c r="B5" s="36">
        <v>10</v>
      </c>
      <c r="C5" s="37">
        <v>117.4</v>
      </c>
      <c r="D5" s="37">
        <v>2.37</v>
      </c>
      <c r="E5" s="37" t="s">
        <v>16</v>
      </c>
      <c r="F5" s="38">
        <f>SQRT(B5)*D5</f>
        <v>7.494598054599059</v>
      </c>
      <c r="G5" s="18">
        <f>F5/C5</f>
        <v>0.06383814356557972</v>
      </c>
      <c r="H5" s="36">
        <v>8</v>
      </c>
      <c r="I5" s="37">
        <v>120.3</v>
      </c>
      <c r="J5" s="37">
        <v>2.03</v>
      </c>
      <c r="K5" s="37" t="s">
        <v>16</v>
      </c>
      <c r="L5" s="38">
        <f>SQRT(H5)*J5</f>
        <v>5.741707063234766</v>
      </c>
      <c r="M5" s="19">
        <f>L5/I5</f>
        <v>0.047728238264628145</v>
      </c>
      <c r="N5" s="20">
        <f>((B5-1)*G5+(H5-1)*M5)/((B5-1)+(H5-1))</f>
        <v>0.05679005999641341</v>
      </c>
      <c r="O5" s="17">
        <f>(G5-M5)/(((((N5)^2)/(B5-1))+(((N5)^2)/(H5-1)))*(0.5+((N5)^2)))^(1/2)</f>
        <v>0.79350522587337</v>
      </c>
      <c r="P5" s="21" t="str">
        <f>IF(ABS(O5)&gt;1.96,"p&lt;0,05","p&gt;0,05")</f>
        <v>p&gt;0,05</v>
      </c>
      <c r="Q5" s="22">
        <f>I5/C5</f>
        <v>1.024701873935264</v>
      </c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</row>
    <row r="6" spans="1:56" s="24" customFormat="1" ht="12.75">
      <c r="A6" s="25" t="s">
        <v>19</v>
      </c>
      <c r="B6" s="26">
        <v>198</v>
      </c>
      <c r="C6" s="27">
        <v>71.9</v>
      </c>
      <c r="D6" s="27" t="s">
        <v>16</v>
      </c>
      <c r="E6" s="27" t="s">
        <v>16</v>
      </c>
      <c r="F6" s="27">
        <v>16.4</v>
      </c>
      <c r="G6" s="18">
        <f>F6/C6</f>
        <v>0.2280945757997218</v>
      </c>
      <c r="H6" s="26">
        <v>80</v>
      </c>
      <c r="I6" s="27">
        <v>130.9</v>
      </c>
      <c r="J6" s="27" t="s">
        <v>16</v>
      </c>
      <c r="K6" s="27" t="s">
        <v>16</v>
      </c>
      <c r="L6" s="27">
        <v>22.4</v>
      </c>
      <c r="M6" s="19">
        <f>L6/I6</f>
        <v>0.1711229946524064</v>
      </c>
      <c r="N6" s="20">
        <f>((B6-1)*G6+(H6-1)*M6)/((B6-1)+(H6-1))</f>
        <v>0.21178749279016412</v>
      </c>
      <c r="O6" s="17">
        <f>(G6-M6)/(((((N6)^2)/(B6-1))+(((N6)^2)/(H6-1)))*(0.5+((N6)^2)))^(1/2)</f>
        <v>2.736591871405459</v>
      </c>
      <c r="P6" s="21" t="str">
        <f>IF(ABS(O6)&gt;1.96,"p&lt;0,05","p&gt;0,05")</f>
        <v>p&lt;0,05</v>
      </c>
      <c r="Q6" s="22">
        <f>I6/C6</f>
        <v>1.8205841446453408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</row>
    <row r="7" spans="1:56" s="24" customFormat="1" ht="12.75">
      <c r="A7" s="45" t="s">
        <v>20</v>
      </c>
      <c r="B7" s="46">
        <v>17</v>
      </c>
      <c r="C7" s="47">
        <v>1.94</v>
      </c>
      <c r="D7" s="47">
        <v>0.09</v>
      </c>
      <c r="E7" s="47" t="s">
        <v>16</v>
      </c>
      <c r="F7" s="48">
        <f>SQRT(B7)*D7</f>
        <v>0.37107950630558945</v>
      </c>
      <c r="G7" s="18">
        <f>F7/C7</f>
        <v>0.191278096033809</v>
      </c>
      <c r="H7" s="46">
        <v>21</v>
      </c>
      <c r="I7" s="47">
        <v>1.82</v>
      </c>
      <c r="J7" s="47">
        <v>0.08</v>
      </c>
      <c r="K7" s="47" t="s">
        <v>16</v>
      </c>
      <c r="L7" s="48">
        <f>SQRT(H7)*J7</f>
        <v>0.3666060555964672</v>
      </c>
      <c r="M7" s="19">
        <f>L7/I7</f>
        <v>0.20143189867937758</v>
      </c>
      <c r="N7" s="20">
        <f>((B7-1)*G7+(H7-1)*M7)/((B7-1)+(H7-1))</f>
        <v>0.1969190975035693</v>
      </c>
      <c r="O7" s="17">
        <f>(G7-M7)/(((((N7)^2)/(B7-1))+(((N7)^2)/(H7-1)))*(0.5+((N7)^2)))^(1/2)</f>
        <v>-0.20944019975350342</v>
      </c>
      <c r="P7" s="21" t="str">
        <f>IF(ABS(O7)&gt;1.96,"p&lt;0,05","p&gt;0,05")</f>
        <v>p&gt;0,05</v>
      </c>
      <c r="Q7" s="22">
        <f>I7/C7</f>
        <v>0.9381443298969073</v>
      </c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</row>
    <row r="8" spans="1:56" s="24" customFormat="1" ht="12.75">
      <c r="A8" s="25" t="s">
        <v>21</v>
      </c>
      <c r="B8" s="26">
        <v>158</v>
      </c>
      <c r="C8" s="27">
        <v>16.6</v>
      </c>
      <c r="D8" s="27" t="s">
        <v>16</v>
      </c>
      <c r="E8" s="27" t="s">
        <v>16</v>
      </c>
      <c r="F8" s="28">
        <v>5.2</v>
      </c>
      <c r="G8" s="18">
        <f>F8/C8</f>
        <v>0.3132530120481928</v>
      </c>
      <c r="H8" s="26">
        <v>109</v>
      </c>
      <c r="I8" s="27">
        <v>16.8</v>
      </c>
      <c r="J8" s="27" t="s">
        <v>16</v>
      </c>
      <c r="K8" s="27" t="s">
        <v>16</v>
      </c>
      <c r="L8" s="28">
        <v>7.3</v>
      </c>
      <c r="M8" s="19">
        <f>L8/I8</f>
        <v>0.4345238095238095</v>
      </c>
      <c r="N8" s="20">
        <f>((B8-1)*G8+(H8-1)*M8)/((B8-1)+(H8-1))</f>
        <v>0.3626765823401422</v>
      </c>
      <c r="O8" s="17">
        <f>(G8-M8)/(((((N8)^2)/(B8-1))+(((N8)^2)/(H8-1)))*(0.5+((N8)^2)))^(1/2)</f>
        <v>-3.365712481382465</v>
      </c>
      <c r="P8" s="21" t="str">
        <f>IF(ABS(O8)&gt;1.96,"p&lt;0,05","p&gt;0,05")</f>
        <v>p&lt;0,05</v>
      </c>
      <c r="Q8" s="22">
        <f>I8/C8</f>
        <v>1.0120481927710843</v>
      </c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</row>
    <row r="9" spans="1:56" s="44" customFormat="1" ht="12.75">
      <c r="A9" s="35" t="s">
        <v>22</v>
      </c>
      <c r="B9" s="36">
        <v>17</v>
      </c>
      <c r="C9" s="37">
        <v>10.35</v>
      </c>
      <c r="D9" s="37" t="s">
        <v>16</v>
      </c>
      <c r="E9" s="37" t="s">
        <v>16</v>
      </c>
      <c r="F9" s="38">
        <v>1.35</v>
      </c>
      <c r="G9" s="39"/>
      <c r="H9" s="36">
        <v>11</v>
      </c>
      <c r="I9" s="37">
        <v>11.47</v>
      </c>
      <c r="J9" s="37" t="s">
        <v>16</v>
      </c>
      <c r="K9" s="37" t="s">
        <v>16</v>
      </c>
      <c r="L9" s="38">
        <v>2.02</v>
      </c>
      <c r="M9" s="40"/>
      <c r="N9" s="41"/>
      <c r="O9" s="42"/>
      <c r="P9" s="21"/>
      <c r="Q9" s="4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</row>
    <row r="10" spans="1:56" s="54" customFormat="1" ht="12.75">
      <c r="A10" s="25" t="s">
        <v>23</v>
      </c>
      <c r="B10" s="26">
        <v>39</v>
      </c>
      <c r="C10" s="27">
        <v>11.1</v>
      </c>
      <c r="D10" s="27">
        <v>0.22</v>
      </c>
      <c r="E10" s="27" t="s">
        <v>16</v>
      </c>
      <c r="F10" s="32">
        <f>SQRT(B10)*D10</f>
        <v>1.3738995596476475</v>
      </c>
      <c r="G10" s="29"/>
      <c r="H10" s="26">
        <v>46</v>
      </c>
      <c r="I10" s="27">
        <v>15.3</v>
      </c>
      <c r="J10" s="27">
        <v>0.29</v>
      </c>
      <c r="K10" s="27" t="s">
        <v>16</v>
      </c>
      <c r="L10" s="32">
        <f>SQRT(H10)*J10</f>
        <v>1.9668756951063275</v>
      </c>
      <c r="M10" s="30"/>
      <c r="N10" s="31"/>
      <c r="O10" s="32"/>
      <c r="P10" s="33"/>
      <c r="Q10" s="34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</row>
    <row r="11" spans="1:56" s="24" customFormat="1" ht="12.75">
      <c r="A11" s="55" t="s">
        <v>24</v>
      </c>
      <c r="B11" s="46">
        <v>10</v>
      </c>
      <c r="C11" s="47">
        <v>57.7</v>
      </c>
      <c r="D11" s="47" t="s">
        <v>16</v>
      </c>
      <c r="E11" s="47" t="s">
        <v>16</v>
      </c>
      <c r="F11" s="56">
        <v>3</v>
      </c>
      <c r="G11" s="49"/>
      <c r="H11" s="46">
        <v>10</v>
      </c>
      <c r="I11" s="47">
        <v>65.8</v>
      </c>
      <c r="J11" s="47" t="s">
        <v>16</v>
      </c>
      <c r="K11" s="47" t="s">
        <v>16</v>
      </c>
      <c r="L11" s="56">
        <v>3.4</v>
      </c>
      <c r="M11" s="50"/>
      <c r="N11" s="51"/>
      <c r="O11" s="52"/>
      <c r="P11" s="21"/>
      <c r="Q11" s="5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</row>
    <row r="12" spans="1:56" s="24" customFormat="1" ht="12.75">
      <c r="A12" s="25" t="s">
        <v>25</v>
      </c>
      <c r="B12" s="26">
        <v>26</v>
      </c>
      <c r="C12" s="27">
        <v>129.2</v>
      </c>
      <c r="D12" s="28">
        <v>4.7</v>
      </c>
      <c r="E12" s="27" t="s">
        <v>16</v>
      </c>
      <c r="F12" s="57">
        <f>SQRT(B12)*D12</f>
        <v>23.96539171388609</v>
      </c>
      <c r="G12" s="29"/>
      <c r="H12" s="26">
        <v>14</v>
      </c>
      <c r="I12" s="27">
        <v>145.4</v>
      </c>
      <c r="J12" s="27">
        <v>6.1</v>
      </c>
      <c r="K12" s="27" t="s">
        <v>16</v>
      </c>
      <c r="L12" s="57">
        <f>SQRT(H12)*J12</f>
        <v>22.82411005932104</v>
      </c>
      <c r="M12" s="30"/>
      <c r="N12" s="31"/>
      <c r="O12" s="32"/>
      <c r="P12" s="33"/>
      <c r="Q12" s="34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</row>
    <row r="13" spans="1:56" s="24" customFormat="1" ht="12.75">
      <c r="A13" s="45" t="s">
        <v>26</v>
      </c>
      <c r="B13" s="46">
        <v>20</v>
      </c>
      <c r="C13" s="47">
        <v>75.6</v>
      </c>
      <c r="D13" s="47" t="s">
        <v>16</v>
      </c>
      <c r="E13" s="47" t="s">
        <v>16</v>
      </c>
      <c r="F13" s="56">
        <v>9.2</v>
      </c>
      <c r="G13" s="49"/>
      <c r="H13" s="46">
        <v>20</v>
      </c>
      <c r="I13" s="47">
        <v>82.2</v>
      </c>
      <c r="J13" s="47" t="s">
        <v>16</v>
      </c>
      <c r="K13" s="47" t="s">
        <v>16</v>
      </c>
      <c r="L13" s="56">
        <v>10.1</v>
      </c>
      <c r="M13" s="50"/>
      <c r="N13" s="51"/>
      <c r="O13" s="52"/>
      <c r="P13" s="21"/>
      <c r="Q13" s="5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</row>
    <row r="14" spans="1:56" s="24" customFormat="1" ht="12.75">
      <c r="A14" s="25" t="s">
        <v>27</v>
      </c>
      <c r="B14" s="26">
        <v>51</v>
      </c>
      <c r="C14" s="57">
        <v>33.3</v>
      </c>
      <c r="D14" s="27" t="s">
        <v>16</v>
      </c>
      <c r="E14" s="27" t="s">
        <v>16</v>
      </c>
      <c r="F14" s="57">
        <v>4.5</v>
      </c>
      <c r="G14" s="29"/>
      <c r="H14" s="26">
        <v>23</v>
      </c>
      <c r="I14" s="27">
        <v>42.59</v>
      </c>
      <c r="J14" s="27" t="s">
        <v>16</v>
      </c>
      <c r="K14" s="27" t="s">
        <v>16</v>
      </c>
      <c r="L14" s="57">
        <v>7.21</v>
      </c>
      <c r="M14" s="30"/>
      <c r="N14" s="31"/>
      <c r="O14" s="32"/>
      <c r="P14" s="33"/>
      <c r="Q14" s="34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</row>
    <row r="15" spans="1:56" s="24" customFormat="1" ht="12.75">
      <c r="A15" s="45" t="s">
        <v>28</v>
      </c>
      <c r="B15" s="46">
        <v>9</v>
      </c>
      <c r="C15" s="47">
        <v>19.8</v>
      </c>
      <c r="D15" s="47">
        <v>0.37</v>
      </c>
      <c r="E15" s="47" t="s">
        <v>16</v>
      </c>
      <c r="F15" s="52">
        <f>SQRT(B15)*D15</f>
        <v>1.1099999999999999</v>
      </c>
      <c r="G15" s="49"/>
      <c r="H15" s="46">
        <v>9</v>
      </c>
      <c r="I15" s="47">
        <v>47.4</v>
      </c>
      <c r="J15" s="47">
        <v>1.31</v>
      </c>
      <c r="K15" s="47" t="s">
        <v>16</v>
      </c>
      <c r="L15" s="52">
        <f>SQRT(H15)*J15</f>
        <v>3.93</v>
      </c>
      <c r="M15" s="50"/>
      <c r="N15" s="51"/>
      <c r="O15" s="52"/>
      <c r="P15" s="21"/>
      <c r="Q15" s="5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</row>
    <row r="16" spans="1:56" s="24" customFormat="1" ht="12.75">
      <c r="A16" s="25" t="s">
        <v>29</v>
      </c>
      <c r="B16" s="26">
        <v>18</v>
      </c>
      <c r="C16" s="27">
        <v>56.7</v>
      </c>
      <c r="D16" s="27">
        <v>1.3</v>
      </c>
      <c r="E16" s="27" t="s">
        <v>16</v>
      </c>
      <c r="F16" s="57">
        <f>SQRT(B16)*D16</f>
        <v>5.5154328932550705</v>
      </c>
      <c r="G16" s="29"/>
      <c r="H16" s="26">
        <v>15</v>
      </c>
      <c r="I16" s="27">
        <v>66.5</v>
      </c>
      <c r="J16" s="27">
        <v>1.4</v>
      </c>
      <c r="K16" s="27" t="s">
        <v>16</v>
      </c>
      <c r="L16" s="57">
        <f>SQRT(H16)*J16</f>
        <v>5.422176684690384</v>
      </c>
      <c r="M16" s="30"/>
      <c r="N16" s="31"/>
      <c r="O16" s="32"/>
      <c r="P16" s="33"/>
      <c r="Q16" s="34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</row>
    <row r="17" spans="1:56" s="24" customFormat="1" ht="12.75">
      <c r="A17" s="45" t="s">
        <v>30</v>
      </c>
      <c r="B17" s="46">
        <v>52</v>
      </c>
      <c r="C17" s="47">
        <v>358.9</v>
      </c>
      <c r="D17" s="47">
        <v>13.05</v>
      </c>
      <c r="E17" s="47" t="s">
        <v>16</v>
      </c>
      <c r="F17" s="56">
        <f>SQRT(B17)*D17</f>
        <v>94.10488828961012</v>
      </c>
      <c r="G17" s="49"/>
      <c r="H17" s="46">
        <v>65</v>
      </c>
      <c r="I17" s="47">
        <v>875.1</v>
      </c>
      <c r="J17" s="47">
        <v>25.18</v>
      </c>
      <c r="K17" s="47" t="s">
        <v>16</v>
      </c>
      <c r="L17" s="56">
        <f>SQRT(H17)*J17</f>
        <v>203.00765010215747</v>
      </c>
      <c r="M17" s="50"/>
      <c r="N17" s="51"/>
      <c r="O17" s="52"/>
      <c r="P17" s="21"/>
      <c r="Q17" s="5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</row>
    <row r="18" spans="1:56" s="24" customFormat="1" ht="12.75">
      <c r="A18" s="25" t="s">
        <v>31</v>
      </c>
      <c r="B18" s="26">
        <v>59</v>
      </c>
      <c r="C18" s="58">
        <v>109</v>
      </c>
      <c r="D18" s="59" t="s">
        <v>16</v>
      </c>
      <c r="E18" s="59" t="s">
        <v>16</v>
      </c>
      <c r="F18" s="27">
        <v>12.1</v>
      </c>
      <c r="G18" s="29"/>
      <c r="H18" s="26">
        <v>33</v>
      </c>
      <c r="I18" s="28">
        <v>120</v>
      </c>
      <c r="J18" s="59" t="s">
        <v>16</v>
      </c>
      <c r="K18" s="59" t="s">
        <v>16</v>
      </c>
      <c r="L18" s="27">
        <v>12.7</v>
      </c>
      <c r="M18" s="30"/>
      <c r="N18" s="31"/>
      <c r="O18" s="32"/>
      <c r="P18" s="33"/>
      <c r="Q18" s="34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</row>
    <row r="19" spans="1:56" s="24" customFormat="1" ht="12.75">
      <c r="A19" s="45" t="s">
        <v>32</v>
      </c>
      <c r="B19" s="46">
        <v>49</v>
      </c>
      <c r="C19" s="47">
        <v>1.66</v>
      </c>
      <c r="D19" s="47">
        <v>0.04</v>
      </c>
      <c r="E19" s="47" t="s">
        <v>16</v>
      </c>
      <c r="F19" s="56">
        <f>SQRT(B19)*D19</f>
        <v>0.28</v>
      </c>
      <c r="G19" s="49"/>
      <c r="H19" s="46">
        <v>49</v>
      </c>
      <c r="I19" s="47">
        <v>2.34</v>
      </c>
      <c r="J19" s="47">
        <v>0.12</v>
      </c>
      <c r="K19" s="47" t="s">
        <v>16</v>
      </c>
      <c r="L19" s="56">
        <f>SQRT(H19)*J19</f>
        <v>0.84</v>
      </c>
      <c r="M19" s="50"/>
      <c r="N19" s="51"/>
      <c r="O19" s="52"/>
      <c r="P19" s="21"/>
      <c r="Q19" s="5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</row>
    <row r="20" spans="1:56" s="24" customFormat="1" ht="12.75">
      <c r="A20" s="25" t="s">
        <v>33</v>
      </c>
      <c r="B20" s="26">
        <v>12</v>
      </c>
      <c r="C20" s="27">
        <v>21.23</v>
      </c>
      <c r="D20" s="27" t="s">
        <v>16</v>
      </c>
      <c r="E20" s="27" t="s">
        <v>16</v>
      </c>
      <c r="F20" s="57">
        <v>2.16</v>
      </c>
      <c r="G20" s="29"/>
      <c r="H20" s="26">
        <v>7</v>
      </c>
      <c r="I20" s="57">
        <v>27.6</v>
      </c>
      <c r="J20" s="27" t="s">
        <v>16</v>
      </c>
      <c r="K20" s="27" t="s">
        <v>16</v>
      </c>
      <c r="L20" s="57">
        <v>1.46</v>
      </c>
      <c r="M20" s="30"/>
      <c r="N20" s="31"/>
      <c r="O20" s="32"/>
      <c r="P20" s="33"/>
      <c r="Q20" s="34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</row>
    <row r="21" spans="1:56" s="24" customFormat="1" ht="12.75">
      <c r="A21" s="45" t="s">
        <v>34</v>
      </c>
      <c r="B21" s="46">
        <v>203</v>
      </c>
      <c r="C21" s="47">
        <v>9.79</v>
      </c>
      <c r="D21" s="47" t="s">
        <v>16</v>
      </c>
      <c r="E21" s="47" t="s">
        <v>16</v>
      </c>
      <c r="F21" s="48">
        <v>1.44</v>
      </c>
      <c r="G21" s="49"/>
      <c r="H21" s="46">
        <v>188</v>
      </c>
      <c r="I21" s="47">
        <v>9.21</v>
      </c>
      <c r="J21" s="47" t="s">
        <v>16</v>
      </c>
      <c r="K21" s="47" t="s">
        <v>16</v>
      </c>
      <c r="L21" s="48">
        <v>1.22</v>
      </c>
      <c r="M21" s="50"/>
      <c r="N21" s="51"/>
      <c r="O21" s="52"/>
      <c r="P21" s="21"/>
      <c r="Q21" s="5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</row>
    <row r="22" spans="1:56" s="24" customFormat="1" ht="12.75">
      <c r="A22" s="25" t="s">
        <v>35</v>
      </c>
      <c r="B22" s="26">
        <v>40</v>
      </c>
      <c r="C22" s="27">
        <v>158</v>
      </c>
      <c r="D22" s="27">
        <v>2</v>
      </c>
      <c r="E22" s="27" t="s">
        <v>16</v>
      </c>
      <c r="F22" s="57">
        <f>SQRT(B22)*D22</f>
        <v>12.649110640673518</v>
      </c>
      <c r="G22" s="29"/>
      <c r="H22" s="26">
        <v>37</v>
      </c>
      <c r="I22" s="27">
        <v>148</v>
      </c>
      <c r="J22" s="27">
        <v>2</v>
      </c>
      <c r="K22" s="27" t="s">
        <v>16</v>
      </c>
      <c r="L22" s="57">
        <f>SQRT(H22)*J22</f>
        <v>12.165525060596439</v>
      </c>
      <c r="M22" s="30"/>
      <c r="N22" s="31"/>
      <c r="O22" s="32"/>
      <c r="P22" s="33"/>
      <c r="Q22" s="34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</row>
    <row r="23" spans="1:56" s="24" customFormat="1" ht="12.75">
      <c r="A23" s="55" t="s">
        <v>36</v>
      </c>
      <c r="B23" s="60">
        <v>52</v>
      </c>
      <c r="C23" s="61">
        <v>41.6</v>
      </c>
      <c r="D23" s="61" t="s">
        <v>16</v>
      </c>
      <c r="E23" s="61" t="s">
        <v>16</v>
      </c>
      <c r="F23" s="61">
        <v>3.6</v>
      </c>
      <c r="G23" s="49"/>
      <c r="H23" s="60">
        <v>41</v>
      </c>
      <c r="I23" s="61">
        <v>42.1</v>
      </c>
      <c r="J23" s="61" t="s">
        <v>16</v>
      </c>
      <c r="K23" s="61" t="s">
        <v>16</v>
      </c>
      <c r="L23" s="61">
        <v>3.7</v>
      </c>
      <c r="M23" s="50"/>
      <c r="N23" s="51"/>
      <c r="O23" s="52"/>
      <c r="P23" s="21"/>
      <c r="Q23" s="5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</row>
    <row r="24" spans="1:56" s="24" customFormat="1" ht="12.75">
      <c r="A24" s="25" t="s">
        <v>37</v>
      </c>
      <c r="B24" s="26">
        <v>81</v>
      </c>
      <c r="C24" s="27">
        <v>14.505</v>
      </c>
      <c r="D24" s="27">
        <v>0.299</v>
      </c>
      <c r="E24" s="27" t="s">
        <v>16</v>
      </c>
      <c r="F24" s="57">
        <f>SQRT(B24)*D24</f>
        <v>2.691</v>
      </c>
      <c r="G24" s="29"/>
      <c r="H24" s="26">
        <v>60</v>
      </c>
      <c r="I24" s="27">
        <v>19.568</v>
      </c>
      <c r="J24" s="27">
        <v>0.501</v>
      </c>
      <c r="K24" s="27" t="s">
        <v>16</v>
      </c>
      <c r="L24" s="57">
        <f>SQRT(H24)*J24</f>
        <v>3.880729312899832</v>
      </c>
      <c r="M24" s="30"/>
      <c r="N24" s="31"/>
      <c r="O24" s="32"/>
      <c r="P24" s="33"/>
      <c r="Q24" s="34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</row>
    <row r="25" spans="1:56" s="24" customFormat="1" ht="12.75">
      <c r="A25" s="55" t="s">
        <v>38</v>
      </c>
      <c r="B25" s="60">
        <v>45</v>
      </c>
      <c r="C25" s="56">
        <v>256.2</v>
      </c>
      <c r="D25" s="56">
        <v>4.5</v>
      </c>
      <c r="E25" s="61" t="s">
        <v>16</v>
      </c>
      <c r="F25" s="56">
        <f>SQRT(B25)*D25</f>
        <v>30.186917696247164</v>
      </c>
      <c r="G25" s="49"/>
      <c r="H25" s="60">
        <v>38</v>
      </c>
      <c r="I25" s="61">
        <v>459.9</v>
      </c>
      <c r="J25" s="61">
        <v>11.9</v>
      </c>
      <c r="K25" s="61" t="s">
        <v>16</v>
      </c>
      <c r="L25" s="56">
        <f>SQRT(H25)*J25</f>
        <v>73.35652663533082</v>
      </c>
      <c r="M25" s="50"/>
      <c r="N25" s="51"/>
      <c r="O25" s="52"/>
      <c r="P25" s="21"/>
      <c r="Q25" s="5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</row>
    <row r="26" spans="1:56" s="24" customFormat="1" ht="12.75">
      <c r="A26" s="25" t="s">
        <v>39</v>
      </c>
      <c r="B26" s="26">
        <v>19</v>
      </c>
      <c r="C26" s="27">
        <v>37.42</v>
      </c>
      <c r="D26" s="27">
        <v>0.94</v>
      </c>
      <c r="E26" s="27" t="s">
        <v>16</v>
      </c>
      <c r="F26" s="28">
        <f>SQRT(B26)*D26</f>
        <v>4.097365006928233</v>
      </c>
      <c r="G26" s="29"/>
      <c r="H26" s="26">
        <v>14</v>
      </c>
      <c r="I26" s="27">
        <v>42.62</v>
      </c>
      <c r="J26" s="27">
        <v>0.84</v>
      </c>
      <c r="K26" s="27"/>
      <c r="L26" s="28">
        <f>SQRT(H26)*J26</f>
        <v>3.1429922048901107</v>
      </c>
      <c r="M26" s="30"/>
      <c r="N26" s="31"/>
      <c r="O26" s="32"/>
      <c r="P26" s="33"/>
      <c r="Q26" s="34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</row>
    <row r="27" spans="1:56" s="24" customFormat="1" ht="12.75">
      <c r="A27" s="55" t="s">
        <v>40</v>
      </c>
      <c r="B27" s="60">
        <v>198</v>
      </c>
      <c r="C27" s="61">
        <v>7.42</v>
      </c>
      <c r="D27" s="61">
        <v>0.11</v>
      </c>
      <c r="E27" s="61" t="s">
        <v>16</v>
      </c>
      <c r="F27" s="56">
        <f>SQRT(B27)*D27</f>
        <v>1.5478372007417318</v>
      </c>
      <c r="G27" s="49"/>
      <c r="H27" s="60">
        <v>275</v>
      </c>
      <c r="I27" s="61">
        <v>8.78</v>
      </c>
      <c r="J27" s="61">
        <v>0.11</v>
      </c>
      <c r="K27" s="61" t="s">
        <v>16</v>
      </c>
      <c r="L27" s="56">
        <f>SQRT(H27)*J27</f>
        <v>1.82414363469547</v>
      </c>
      <c r="M27" s="50"/>
      <c r="N27" s="51"/>
      <c r="O27" s="52"/>
      <c r="P27" s="21"/>
      <c r="Q27" s="5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</row>
    <row r="28" spans="1:56" s="24" customFormat="1" ht="12.75">
      <c r="A28" s="25" t="s">
        <v>41</v>
      </c>
      <c r="B28" s="26">
        <v>42</v>
      </c>
      <c r="C28" s="27">
        <v>75.8</v>
      </c>
      <c r="D28" s="27" t="s">
        <v>16</v>
      </c>
      <c r="E28" s="27" t="s">
        <v>16</v>
      </c>
      <c r="F28" s="28">
        <v>6.6</v>
      </c>
      <c r="G28" s="29"/>
      <c r="H28" s="26">
        <v>36</v>
      </c>
      <c r="I28" s="27">
        <v>78.7</v>
      </c>
      <c r="J28" s="27" t="s">
        <v>16</v>
      </c>
      <c r="K28" s="27" t="s">
        <v>16</v>
      </c>
      <c r="L28" s="28">
        <v>7.1</v>
      </c>
      <c r="M28" s="30"/>
      <c r="N28" s="31"/>
      <c r="O28" s="32"/>
      <c r="P28" s="33"/>
      <c r="Q28" s="34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</row>
    <row r="29" spans="1:56" s="24" customFormat="1" ht="12.75">
      <c r="A29" s="55" t="s">
        <v>42</v>
      </c>
      <c r="B29" s="60">
        <v>59</v>
      </c>
      <c r="C29" s="61">
        <v>69.9</v>
      </c>
      <c r="D29" s="61">
        <v>1.47</v>
      </c>
      <c r="E29" s="61" t="s">
        <v>16</v>
      </c>
      <c r="F29" s="56">
        <f>SQRT(B29)*D29</f>
        <v>11.291284249366853</v>
      </c>
      <c r="G29" s="49"/>
      <c r="H29" s="60">
        <v>45</v>
      </c>
      <c r="I29" s="61">
        <v>159.8</v>
      </c>
      <c r="J29" s="61">
        <v>5.49</v>
      </c>
      <c r="K29" s="61" t="s">
        <v>16</v>
      </c>
      <c r="L29" s="56">
        <f>SQRT(H29)*J29</f>
        <v>36.828039589421536</v>
      </c>
      <c r="M29" s="50"/>
      <c r="N29" s="51"/>
      <c r="O29" s="52"/>
      <c r="P29" s="21"/>
      <c r="Q29" s="5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</row>
    <row r="30" spans="1:56" s="24" customFormat="1" ht="12.75">
      <c r="A30" s="25" t="s">
        <v>43</v>
      </c>
      <c r="B30" s="26">
        <v>21</v>
      </c>
      <c r="C30" s="27">
        <v>362</v>
      </c>
      <c r="D30" s="27" t="s">
        <v>16</v>
      </c>
      <c r="E30" s="27" t="s">
        <v>16</v>
      </c>
      <c r="F30" s="27">
        <v>49</v>
      </c>
      <c r="G30" s="29"/>
      <c r="H30" s="26">
        <v>21</v>
      </c>
      <c r="I30" s="27">
        <v>420</v>
      </c>
      <c r="J30" s="27" t="s">
        <v>16</v>
      </c>
      <c r="K30" s="27" t="s">
        <v>16</v>
      </c>
      <c r="L30" s="27">
        <v>35</v>
      </c>
      <c r="M30" s="30"/>
      <c r="N30" s="31"/>
      <c r="O30" s="32"/>
      <c r="P30" s="33"/>
      <c r="Q30" s="34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</row>
    <row r="31" spans="1:56" s="24" customFormat="1" ht="12.75">
      <c r="A31" s="45" t="s">
        <v>44</v>
      </c>
      <c r="B31" s="46">
        <v>20</v>
      </c>
      <c r="C31" s="62">
        <v>46.4</v>
      </c>
      <c r="D31" s="68" t="s">
        <v>16</v>
      </c>
      <c r="E31" s="68" t="s">
        <v>16</v>
      </c>
      <c r="F31" s="47">
        <v>3.3</v>
      </c>
      <c r="G31" s="49"/>
      <c r="H31" s="46">
        <v>15</v>
      </c>
      <c r="I31" s="62">
        <v>51.9</v>
      </c>
      <c r="J31" s="68" t="s">
        <v>16</v>
      </c>
      <c r="K31" s="68" t="s">
        <v>16</v>
      </c>
      <c r="L31" s="47">
        <v>6.5</v>
      </c>
      <c r="M31" s="50"/>
      <c r="N31" s="51"/>
      <c r="O31" s="52"/>
      <c r="P31" s="21"/>
      <c r="Q31" s="5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="90" zoomScaleNormal="90" workbookViewId="0" topLeftCell="A1">
      <selection activeCell="D26" sqref="D26"/>
    </sheetView>
  </sheetViews>
  <sheetFormatPr defaultColWidth="9.140625" defaultRowHeight="12.75"/>
  <cols>
    <col min="1" max="1" width="29.140625" style="0" customWidth="1"/>
    <col min="2" max="2" width="28.57421875" style="78" customWidth="1"/>
    <col min="3" max="3" width="31.7109375" style="78" customWidth="1"/>
    <col min="4" max="4" width="30.140625" style="78" customWidth="1"/>
    <col min="5" max="5" width="18.7109375" style="0" customWidth="1"/>
  </cols>
  <sheetData>
    <row r="1" spans="1:4" ht="15">
      <c r="A1" s="74"/>
      <c r="B1" s="75" t="s">
        <v>49</v>
      </c>
      <c r="C1" s="69" t="s">
        <v>50</v>
      </c>
      <c r="D1" s="69" t="s">
        <v>51</v>
      </c>
    </row>
    <row r="2" spans="1:4" ht="12.75">
      <c r="A2" s="76"/>
      <c r="B2" s="77">
        <v>210</v>
      </c>
      <c r="C2" s="77">
        <v>43</v>
      </c>
      <c r="D2" s="78">
        <v>23</v>
      </c>
    </row>
    <row r="3" spans="1:4" ht="12.75">
      <c r="A3" s="76" t="s">
        <v>52</v>
      </c>
      <c r="B3" s="77">
        <v>211</v>
      </c>
      <c r="C3" s="77">
        <v>41</v>
      </c>
      <c r="D3" s="78">
        <v>22</v>
      </c>
    </row>
    <row r="4" spans="1:4" ht="12.75">
      <c r="A4" s="76"/>
      <c r="B4" s="77">
        <v>225</v>
      </c>
      <c r="C4" s="77">
        <v>49</v>
      </c>
      <c r="D4" s="78">
        <v>25</v>
      </c>
    </row>
    <row r="5" spans="1:4" ht="12.75">
      <c r="A5" s="79" t="s">
        <v>49</v>
      </c>
      <c r="B5" s="77">
        <v>229</v>
      </c>
      <c r="C5" s="77">
        <v>53</v>
      </c>
      <c r="D5" s="78">
        <v>26</v>
      </c>
    </row>
    <row r="6" spans="1:4" ht="12.75">
      <c r="A6" s="79" t="s">
        <v>53</v>
      </c>
      <c r="B6" s="77">
        <v>228</v>
      </c>
      <c r="C6" s="77">
        <v>57</v>
      </c>
      <c r="D6" s="78">
        <v>29</v>
      </c>
    </row>
    <row r="7" spans="1:4" ht="12.75">
      <c r="A7" s="76"/>
      <c r="B7" s="77">
        <v>215</v>
      </c>
      <c r="C7" s="77">
        <v>45</v>
      </c>
      <c r="D7" s="78">
        <v>21</v>
      </c>
    </row>
    <row r="8" spans="1:4" ht="12.75">
      <c r="A8" s="76"/>
      <c r="B8" s="77">
        <v>218</v>
      </c>
      <c r="C8" s="77">
        <v>45</v>
      </c>
      <c r="D8" s="78">
        <v>23</v>
      </c>
    </row>
    <row r="9" spans="1:4" ht="12.75">
      <c r="A9" s="76"/>
      <c r="B9" s="77">
        <v>217</v>
      </c>
      <c r="C9" s="77">
        <v>40</v>
      </c>
      <c r="D9" s="78">
        <v>20</v>
      </c>
    </row>
    <row r="10" spans="1:4" ht="12.75">
      <c r="A10" s="76"/>
      <c r="B10" s="77">
        <v>218</v>
      </c>
      <c r="C10" s="77">
        <v>52</v>
      </c>
      <c r="D10" s="78">
        <v>26</v>
      </c>
    </row>
    <row r="11" spans="1:4" ht="12.75">
      <c r="A11" s="76"/>
      <c r="B11" s="77">
        <v>214</v>
      </c>
      <c r="C11" s="77">
        <v>42</v>
      </c>
      <c r="D11" s="78">
        <v>22</v>
      </c>
    </row>
    <row r="12" spans="1:4" ht="12.75">
      <c r="A12" s="76"/>
      <c r="B12" s="77">
        <v>230</v>
      </c>
      <c r="C12" s="77">
        <v>55</v>
      </c>
      <c r="D12" s="78">
        <v>27</v>
      </c>
    </row>
    <row r="13" spans="1:4" ht="12.75">
      <c r="A13" s="76"/>
      <c r="B13" s="77">
        <v>226</v>
      </c>
      <c r="C13" s="77">
        <v>50</v>
      </c>
      <c r="D13" s="78">
        <v>22</v>
      </c>
    </row>
    <row r="14" spans="1:4" ht="12.75">
      <c r="A14" s="76"/>
      <c r="B14" s="77">
        <v>222</v>
      </c>
      <c r="C14" s="77">
        <v>52</v>
      </c>
      <c r="D14" s="78">
        <v>23</v>
      </c>
    </row>
    <row r="15" spans="1:4" ht="12.75">
      <c r="A15" s="76"/>
      <c r="B15" s="77">
        <v>224</v>
      </c>
      <c r="C15" s="77">
        <v>48</v>
      </c>
      <c r="D15" s="78">
        <v>22</v>
      </c>
    </row>
    <row r="16" spans="1:4" ht="12.75">
      <c r="A16" s="76"/>
      <c r="B16" s="77">
        <v>225</v>
      </c>
      <c r="C16" s="77">
        <v>51</v>
      </c>
      <c r="D16" s="78">
        <v>23</v>
      </c>
    </row>
    <row r="17" spans="1:4" ht="12.75">
      <c r="A17" s="76"/>
      <c r="B17" s="77">
        <v>221</v>
      </c>
      <c r="C17" s="77">
        <v>50</v>
      </c>
      <c r="D17" s="78">
        <v>21</v>
      </c>
    </row>
    <row r="18" spans="1:4" ht="12.75">
      <c r="A18" s="76"/>
      <c r="B18" s="77">
        <v>216</v>
      </c>
      <c r="C18" s="77">
        <v>44</v>
      </c>
      <c r="D18" s="78">
        <v>18</v>
      </c>
    </row>
    <row r="19" spans="1:4" ht="13.5" thickBot="1">
      <c r="A19" s="80"/>
      <c r="B19" s="81">
        <v>215</v>
      </c>
      <c r="C19" s="81">
        <v>46</v>
      </c>
      <c r="D19" s="82">
        <v>19</v>
      </c>
    </row>
    <row r="20" spans="1:4" s="86" customFormat="1" ht="15">
      <c r="A20" s="83" t="s">
        <v>54</v>
      </c>
      <c r="B20" s="84">
        <f>AVERAGE(B2:B19)</f>
        <v>220.22222222222223</v>
      </c>
      <c r="C20" s="84">
        <f>AVERAGE(C2:C19)</f>
        <v>47.94444444444444</v>
      </c>
      <c r="D20" s="85"/>
    </row>
    <row r="21" spans="1:4" s="86" customFormat="1" ht="15">
      <c r="A21" s="87" t="s">
        <v>55</v>
      </c>
      <c r="B21" s="84">
        <f>MEDIAN(B2:B19)</f>
        <v>219.5</v>
      </c>
      <c r="C21" s="84">
        <f>MEDIAN(C2:C19)</f>
        <v>48.5</v>
      </c>
      <c r="D21" s="85"/>
    </row>
    <row r="22" spans="1:4" s="86" customFormat="1" ht="15">
      <c r="A22" s="87" t="s">
        <v>56</v>
      </c>
      <c r="B22" s="84">
        <f>MODE(B2:B19)</f>
        <v>225</v>
      </c>
      <c r="C22" s="84">
        <f>MODE(C2:C19)</f>
        <v>45</v>
      </c>
      <c r="D22" s="85"/>
    </row>
    <row r="23" spans="1:4" s="86" customFormat="1" ht="15">
      <c r="A23" s="87" t="s">
        <v>57</v>
      </c>
      <c r="B23" s="84">
        <f>MAX(B2:B19)</f>
        <v>230</v>
      </c>
      <c r="C23" s="84">
        <f>MAX(C2:C19)</f>
        <v>57</v>
      </c>
      <c r="D23" s="85"/>
    </row>
    <row r="24" spans="1:4" s="86" customFormat="1" ht="15">
      <c r="A24" s="87" t="s">
        <v>58</v>
      </c>
      <c r="B24" s="84">
        <f>MIN(B2:B19)</f>
        <v>210</v>
      </c>
      <c r="C24" s="84">
        <f>MIN(C2:C19)</f>
        <v>40</v>
      </c>
      <c r="D24" s="85"/>
    </row>
    <row r="25" spans="1:4" s="86" customFormat="1" ht="15">
      <c r="A25" s="87" t="s">
        <v>59</v>
      </c>
      <c r="B25" s="84">
        <f>DAVERAGE(B1:B19,B1,$A5:$A6)</f>
        <v>214.88888888888889</v>
      </c>
      <c r="C25" s="84" t="s">
        <v>16</v>
      </c>
      <c r="D25" s="85"/>
    </row>
    <row r="26" spans="1:4" s="86" customFormat="1" ht="15.75" thickBot="1">
      <c r="A26" s="88" t="s">
        <v>60</v>
      </c>
      <c r="B26" s="89">
        <f>COUNT(B2:B19)</f>
        <v>18</v>
      </c>
      <c r="C26" s="89">
        <f>COUNT(C2:C19)</f>
        <v>18</v>
      </c>
      <c r="D26" s="90"/>
    </row>
    <row r="27" spans="1:4" s="86" customFormat="1" ht="15">
      <c r="A27" s="87" t="s">
        <v>61</v>
      </c>
      <c r="B27" s="84">
        <f>STDEV(B2:B19)</f>
        <v>6.188752183984426</v>
      </c>
      <c r="C27" s="84">
        <f>STDEV(C2:C19)</f>
        <v>4.952387685838995</v>
      </c>
      <c r="D27" s="85"/>
    </row>
    <row r="28" spans="1:4" s="86" customFormat="1" ht="15">
      <c r="A28" s="87" t="s">
        <v>62</v>
      </c>
      <c r="B28" s="84">
        <f>VAR(B2:B19)</f>
        <v>38.300653594772</v>
      </c>
      <c r="C28" s="84">
        <f>VAR(C2:C19)</f>
        <v>24.52614379084972</v>
      </c>
      <c r="D28" s="85"/>
    </row>
    <row r="29" spans="1:4" s="86" customFormat="1" ht="15">
      <c r="A29" s="87" t="s">
        <v>63</v>
      </c>
      <c r="B29" s="91">
        <f>B27/SQRT(B26)</f>
        <v>1.4587028787928147</v>
      </c>
      <c r="C29" s="91">
        <f>C27/SQRT(C26)</f>
        <v>1.167288971907169</v>
      </c>
      <c r="D29" s="85"/>
    </row>
    <row r="30" spans="1:4" s="86" customFormat="1" ht="15">
      <c r="A30" s="87" t="s">
        <v>64</v>
      </c>
      <c r="B30" s="91">
        <f>STDEV(B2:B19)/SQRT(COUNT(B2:B19))</f>
        <v>1.4587028787928147</v>
      </c>
      <c r="C30" s="91">
        <f>STDEV(C2:C19)/SQRT(COUNT(C2:C19))</f>
        <v>1.167288971907169</v>
      </c>
      <c r="D30" s="91"/>
    </row>
    <row r="31" spans="1:4" ht="15.75" thickBot="1">
      <c r="A31" s="88" t="s">
        <v>65</v>
      </c>
      <c r="B31" s="92">
        <f>100*STDEV(B2:B19)/AVERAGE(B2:B19)</f>
        <v>2.8102305578133113</v>
      </c>
      <c r="C31" s="92">
        <f>100*STDEV(C2:C19)/AVERAGE(C2:C19)</f>
        <v>10.329429703951554</v>
      </c>
      <c r="D31" s="92"/>
    </row>
    <row r="32" spans="1:4" s="86" customFormat="1" ht="15">
      <c r="A32" s="83" t="s">
        <v>66</v>
      </c>
      <c r="B32" s="84">
        <f>SUM(B2:B19)</f>
        <v>3964</v>
      </c>
      <c r="C32" s="84">
        <f>SUM(C2:C19)</f>
        <v>863</v>
      </c>
      <c r="D32" s="85"/>
    </row>
    <row r="33" ht="12.75">
      <c r="A33" s="63"/>
    </row>
    <row r="34" ht="12.75">
      <c r="A34" s="6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C27" sqref="C27"/>
    </sheetView>
  </sheetViews>
  <sheetFormatPr defaultColWidth="9.140625" defaultRowHeight="12.75"/>
  <cols>
    <col min="1" max="1" width="33.7109375" style="72" customWidth="1"/>
    <col min="2" max="2" width="16.28125" style="72" customWidth="1"/>
    <col min="3" max="16384" width="9.140625" style="72" customWidth="1"/>
  </cols>
  <sheetData>
    <row r="1" spans="1:2" ht="15.75">
      <c r="A1" s="99" t="s">
        <v>50</v>
      </c>
      <c r="B1" s="99" t="s">
        <v>67</v>
      </c>
    </row>
    <row r="2" spans="1:2" ht="15">
      <c r="A2" s="100">
        <v>43</v>
      </c>
      <c r="B2" s="95">
        <v>42</v>
      </c>
    </row>
    <row r="3" spans="1:2" ht="15">
      <c r="A3" s="100">
        <v>41</v>
      </c>
      <c r="B3" s="95">
        <v>46</v>
      </c>
    </row>
    <row r="4" spans="1:2" ht="15">
      <c r="A4" s="100">
        <v>49</v>
      </c>
      <c r="B4" s="95">
        <v>50</v>
      </c>
    </row>
    <row r="5" spans="1:2" ht="15">
      <c r="A5" s="100">
        <v>53</v>
      </c>
      <c r="B5" s="95">
        <v>54</v>
      </c>
    </row>
    <row r="6" spans="1:2" ht="15">
      <c r="A6" s="100">
        <v>57</v>
      </c>
      <c r="B6" s="95">
        <v>58</v>
      </c>
    </row>
    <row r="7" ht="15">
      <c r="A7" s="100">
        <v>45</v>
      </c>
    </row>
    <row r="8" ht="15">
      <c r="A8" s="100">
        <v>45</v>
      </c>
    </row>
    <row r="9" ht="15">
      <c r="A9" s="100">
        <v>40</v>
      </c>
    </row>
    <row r="10" ht="15">
      <c r="A10" s="100">
        <v>52</v>
      </c>
    </row>
    <row r="11" ht="15">
      <c r="A11" s="100">
        <v>42</v>
      </c>
    </row>
    <row r="12" ht="15">
      <c r="A12" s="100">
        <v>55</v>
      </c>
    </row>
    <row r="13" ht="15">
      <c r="A13" s="100">
        <v>50</v>
      </c>
    </row>
    <row r="14" ht="15">
      <c r="A14" s="100">
        <v>52</v>
      </c>
    </row>
    <row r="15" ht="15">
      <c r="A15" s="100">
        <v>48</v>
      </c>
    </row>
    <row r="16" ht="15">
      <c r="A16" s="100">
        <v>51</v>
      </c>
    </row>
    <row r="17" ht="15">
      <c r="A17" s="100">
        <v>50</v>
      </c>
    </row>
    <row r="18" ht="15">
      <c r="A18" s="100">
        <v>44</v>
      </c>
    </row>
    <row r="19" ht="15">
      <c r="A19" s="100">
        <v>46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D5" sqref="D5"/>
    </sheetView>
  </sheetViews>
  <sheetFormatPr defaultColWidth="9.140625" defaultRowHeight="12.75"/>
  <cols>
    <col min="1" max="1" width="12.8515625" style="72" customWidth="1"/>
    <col min="2" max="3" width="10.00390625" style="72" customWidth="1"/>
    <col min="4" max="4" width="9.140625" style="72" customWidth="1"/>
    <col min="5" max="5" width="6.28125" style="72" customWidth="1"/>
    <col min="6" max="16384" width="9.140625" style="72" customWidth="1"/>
  </cols>
  <sheetData>
    <row r="1" spans="1:3" ht="15">
      <c r="A1" s="93"/>
      <c r="B1" s="94" t="s">
        <v>68</v>
      </c>
      <c r="C1" s="94" t="s">
        <v>69</v>
      </c>
    </row>
    <row r="2" spans="1:3" ht="15">
      <c r="A2" s="93" t="s">
        <v>70</v>
      </c>
      <c r="B2" s="95">
        <v>65</v>
      </c>
      <c r="C2" s="95">
        <v>35</v>
      </c>
    </row>
    <row r="3" spans="1:3" ht="15">
      <c r="A3" s="93" t="s">
        <v>71</v>
      </c>
      <c r="B3" s="95">
        <v>50</v>
      </c>
      <c r="C3" s="95">
        <v>50</v>
      </c>
    </row>
    <row r="4" ht="15">
      <c r="E4" s="96"/>
    </row>
    <row r="5" spans="3:4" ht="15">
      <c r="C5" s="97" t="s">
        <v>98</v>
      </c>
      <c r="D5" s="98">
        <f>CHITEST(B2:C2,B3:C3)</f>
        <v>0.0026997961257220707</v>
      </c>
    </row>
    <row r="6" spans="1:4" ht="15">
      <c r="A6" s="72" t="s">
        <v>97</v>
      </c>
      <c r="D6" s="72">
        <f>CHIINV(0.0027,1)</f>
        <v>8.999819051166806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G23" sqref="G23"/>
    </sheetView>
  </sheetViews>
  <sheetFormatPr defaultColWidth="9.140625" defaultRowHeight="12.75"/>
  <cols>
    <col min="1" max="2" width="24.7109375" style="71" customWidth="1"/>
  </cols>
  <sheetData>
    <row r="1" spans="1:4" ht="15">
      <c r="A1" s="94" t="s">
        <v>72</v>
      </c>
      <c r="B1" s="94" t="s">
        <v>73</v>
      </c>
      <c r="D1" t="s">
        <v>74</v>
      </c>
    </row>
    <row r="2" spans="1:4" ht="15">
      <c r="A2" s="100">
        <v>64.5</v>
      </c>
      <c r="B2" s="100">
        <v>57.9</v>
      </c>
      <c r="D2">
        <f>FTEST(A2:A25,B2:B24)</f>
        <v>0.0009554012797861887</v>
      </c>
    </row>
    <row r="3" spans="1:2" ht="15">
      <c r="A3" s="100">
        <v>63</v>
      </c>
      <c r="B3" s="100">
        <v>58.6</v>
      </c>
    </row>
    <row r="4" spans="1:2" ht="15">
      <c r="A4" s="100">
        <v>81.8</v>
      </c>
      <c r="B4" s="100">
        <v>58.5</v>
      </c>
    </row>
    <row r="5" spans="1:2" ht="15">
      <c r="A5" s="100">
        <v>68.5</v>
      </c>
      <c r="B5" s="100">
        <v>60.8</v>
      </c>
    </row>
    <row r="6" spans="1:4" ht="15">
      <c r="A6" s="100">
        <v>57</v>
      </c>
      <c r="B6" s="100">
        <v>59.2</v>
      </c>
      <c r="D6" t="s">
        <v>99</v>
      </c>
    </row>
    <row r="7" spans="1:2" ht="15.75" thickBot="1">
      <c r="A7" s="100">
        <v>77.8</v>
      </c>
      <c r="B7" s="100">
        <v>61.6</v>
      </c>
    </row>
    <row r="8" spans="1:6" ht="15">
      <c r="A8" s="100">
        <v>68.4</v>
      </c>
      <c r="B8" s="100">
        <v>71</v>
      </c>
      <c r="D8" s="115"/>
      <c r="E8" s="115" t="s">
        <v>72</v>
      </c>
      <c r="F8" s="115" t="s">
        <v>73</v>
      </c>
    </row>
    <row r="9" spans="1:6" ht="15">
      <c r="A9" s="100">
        <v>63.4</v>
      </c>
      <c r="B9" s="100">
        <v>58.4</v>
      </c>
      <c r="D9" s="113" t="s">
        <v>100</v>
      </c>
      <c r="E9" s="113">
        <v>70.76666666666667</v>
      </c>
      <c r="F9" s="113">
        <v>59.20434782608694</v>
      </c>
    </row>
    <row r="10" spans="1:6" ht="15">
      <c r="A10" s="100">
        <v>100.3</v>
      </c>
      <c r="B10" s="100">
        <v>69.3</v>
      </c>
      <c r="D10" s="113" t="s">
        <v>101</v>
      </c>
      <c r="E10" s="113">
        <v>169.48405797101378</v>
      </c>
      <c r="F10" s="113">
        <v>38.733162055338404</v>
      </c>
    </row>
    <row r="11" spans="1:6" ht="15">
      <c r="A11" s="100">
        <v>63.1</v>
      </c>
      <c r="B11" s="100">
        <v>54.3</v>
      </c>
      <c r="D11" s="113" t="s">
        <v>102</v>
      </c>
      <c r="E11" s="113">
        <v>24</v>
      </c>
      <c r="F11" s="113">
        <v>23</v>
      </c>
    </row>
    <row r="12" spans="1:6" ht="15">
      <c r="A12" s="100">
        <v>75.3</v>
      </c>
      <c r="B12" s="100">
        <v>52.5</v>
      </c>
      <c r="D12" s="113" t="s">
        <v>103</v>
      </c>
      <c r="E12" s="113">
        <v>23</v>
      </c>
      <c r="F12" s="113">
        <v>22</v>
      </c>
    </row>
    <row r="13" spans="1:6" ht="15">
      <c r="A13" s="100">
        <v>56</v>
      </c>
      <c r="B13" s="100">
        <v>54.3</v>
      </c>
      <c r="D13" s="113" t="s">
        <v>104</v>
      </c>
      <c r="E13" s="113">
        <v>4.375683496453774</v>
      </c>
      <c r="F13" s="113"/>
    </row>
    <row r="14" spans="1:6" ht="15">
      <c r="A14" s="100">
        <v>71</v>
      </c>
      <c r="B14" s="100">
        <v>63.2</v>
      </c>
      <c r="D14" s="113" t="s">
        <v>105</v>
      </c>
      <c r="E14" s="113">
        <v>0.0004777006398933291</v>
      </c>
      <c r="F14" s="113"/>
    </row>
    <row r="15" spans="1:6" ht="15.75" thickBot="1">
      <c r="A15" s="100">
        <v>67.6</v>
      </c>
      <c r="B15" s="100">
        <v>56.8</v>
      </c>
      <c r="D15" s="114" t="s">
        <v>106</v>
      </c>
      <c r="E15" s="114">
        <v>2.037666035903385</v>
      </c>
      <c r="F15" s="114"/>
    </row>
    <row r="16" spans="1:2" ht="15">
      <c r="A16" s="100">
        <v>61.5</v>
      </c>
      <c r="B16" s="100">
        <v>59.4</v>
      </c>
    </row>
    <row r="17" spans="1:2" ht="15">
      <c r="A17" s="100">
        <v>66.2</v>
      </c>
      <c r="B17" s="100">
        <v>66.9</v>
      </c>
    </row>
    <row r="18" spans="1:2" ht="15">
      <c r="A18" s="100">
        <v>100.4</v>
      </c>
      <c r="B18" s="100">
        <v>53.8</v>
      </c>
    </row>
    <row r="19" spans="1:2" ht="15">
      <c r="A19" s="100">
        <v>68</v>
      </c>
      <c r="B19" s="100">
        <v>64.8</v>
      </c>
    </row>
    <row r="20" spans="1:2" ht="15">
      <c r="A20" s="100">
        <v>67.2</v>
      </c>
      <c r="B20" s="100">
        <v>58.8</v>
      </c>
    </row>
    <row r="21" spans="1:2" ht="15">
      <c r="A21" s="100">
        <v>62</v>
      </c>
      <c r="B21" s="100">
        <v>61.8</v>
      </c>
    </row>
    <row r="22" spans="1:2" ht="15">
      <c r="A22" s="100">
        <v>65.9</v>
      </c>
      <c r="B22" s="100">
        <v>59.5</v>
      </c>
    </row>
    <row r="23" spans="1:2" ht="15">
      <c r="A23" s="100">
        <v>73.2</v>
      </c>
      <c r="B23" s="100">
        <v>60</v>
      </c>
    </row>
    <row r="24" spans="1:2" ht="15">
      <c r="A24" s="100">
        <v>100.2</v>
      </c>
      <c r="B24" s="100">
        <v>40.3</v>
      </c>
    </row>
    <row r="25" spans="1:2" ht="15">
      <c r="A25" s="101">
        <v>56.1</v>
      </c>
      <c r="B25" s="10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F23" sqref="F23"/>
    </sheetView>
  </sheetViews>
  <sheetFormatPr defaultColWidth="9.140625" defaultRowHeight="12.75"/>
  <cols>
    <col min="1" max="1" width="21.00390625" style="71" customWidth="1"/>
    <col min="2" max="2" width="24.00390625" style="71" customWidth="1"/>
    <col min="3" max="3" width="9.140625" style="72" customWidth="1"/>
    <col min="4" max="4" width="27.140625" style="72" customWidth="1"/>
    <col min="5" max="5" width="17.00390625" style="72" customWidth="1"/>
    <col min="6" max="6" width="20.8515625" style="72" customWidth="1"/>
    <col min="7" max="16384" width="9.140625" style="72" customWidth="1"/>
  </cols>
  <sheetData>
    <row r="1" spans="1:2" ht="15">
      <c r="A1" s="94" t="s">
        <v>75</v>
      </c>
      <c r="B1" s="94" t="s">
        <v>76</v>
      </c>
    </row>
    <row r="2" spans="1:2" ht="15">
      <c r="A2" s="101">
        <v>36.6</v>
      </c>
      <c r="B2" s="101">
        <v>36.2</v>
      </c>
    </row>
    <row r="3" spans="1:2" ht="15">
      <c r="A3" s="101">
        <v>36.5</v>
      </c>
      <c r="B3" s="101">
        <v>36.3</v>
      </c>
    </row>
    <row r="4" spans="1:6" ht="15">
      <c r="A4" s="101">
        <v>36.8</v>
      </c>
      <c r="B4" s="101">
        <v>36.4</v>
      </c>
      <c r="D4" t="s">
        <v>107</v>
      </c>
      <c r="E4"/>
      <c r="F4"/>
    </row>
    <row r="5" spans="1:6" ht="15.75" thickBot="1">
      <c r="A5" s="100">
        <v>37</v>
      </c>
      <c r="B5" s="101">
        <v>36.6</v>
      </c>
      <c r="D5"/>
      <c r="E5"/>
      <c r="F5"/>
    </row>
    <row r="6" spans="1:6" ht="15">
      <c r="A6" s="100">
        <v>36.4</v>
      </c>
      <c r="B6" s="101">
        <v>36.6</v>
      </c>
      <c r="D6" s="115"/>
      <c r="E6" s="115" t="s">
        <v>75</v>
      </c>
      <c r="F6" s="115" t="s">
        <v>76</v>
      </c>
    </row>
    <row r="7" spans="1:6" ht="15">
      <c r="A7" s="100">
        <v>36.8</v>
      </c>
      <c r="B7" s="101">
        <v>36.5</v>
      </c>
      <c r="D7" s="113" t="s">
        <v>100</v>
      </c>
      <c r="E7" s="113">
        <v>36.63157894736842</v>
      </c>
      <c r="F7" s="113">
        <v>36.37894736842105</v>
      </c>
    </row>
    <row r="8" spans="1:6" ht="15">
      <c r="A8" s="100">
        <v>36.9</v>
      </c>
      <c r="B8" s="101">
        <v>36.4</v>
      </c>
      <c r="D8" s="113" t="s">
        <v>101</v>
      </c>
      <c r="E8" s="113">
        <v>0.030058479532170976</v>
      </c>
      <c r="F8" s="113">
        <v>0.03730994152061208</v>
      </c>
    </row>
    <row r="9" spans="1:6" ht="15">
      <c r="A9" s="100">
        <v>36.6</v>
      </c>
      <c r="B9" s="101">
        <v>36.8</v>
      </c>
      <c r="D9" s="113" t="s">
        <v>102</v>
      </c>
      <c r="E9" s="113">
        <v>19</v>
      </c>
      <c r="F9" s="113">
        <v>19</v>
      </c>
    </row>
    <row r="10" spans="1:6" ht="15">
      <c r="A10" s="100">
        <v>36.6</v>
      </c>
      <c r="B10" s="101">
        <v>36.4</v>
      </c>
      <c r="D10" s="113" t="s">
        <v>108</v>
      </c>
      <c r="E10" s="113">
        <v>0.07072339891058234</v>
      </c>
      <c r="F10" s="113"/>
    </row>
    <row r="11" spans="1:6" ht="15">
      <c r="A11" s="100">
        <v>36.7</v>
      </c>
      <c r="B11" s="101">
        <v>36.2</v>
      </c>
      <c r="D11" s="113" t="s">
        <v>109</v>
      </c>
      <c r="E11" s="113">
        <v>0</v>
      </c>
      <c r="F11" s="113"/>
    </row>
    <row r="12" spans="1:6" ht="15">
      <c r="A12" s="100">
        <v>36.4</v>
      </c>
      <c r="B12" s="101">
        <v>36.4</v>
      </c>
      <c r="D12" s="113" t="s">
        <v>103</v>
      </c>
      <c r="E12" s="113">
        <v>18</v>
      </c>
      <c r="F12" s="113"/>
    </row>
    <row r="13" spans="1:6" ht="15">
      <c r="A13" s="100">
        <v>36.5</v>
      </c>
      <c r="B13" s="101">
        <v>36.4</v>
      </c>
      <c r="D13" s="113" t="s">
        <v>110</v>
      </c>
      <c r="E13" s="113">
        <v>4.400152785735434</v>
      </c>
      <c r="F13" s="113"/>
    </row>
    <row r="14" spans="1:6" ht="15">
      <c r="A14" s="100">
        <v>36.7</v>
      </c>
      <c r="B14" s="101">
        <v>36.2</v>
      </c>
      <c r="D14" s="113" t="s">
        <v>111</v>
      </c>
      <c r="E14" s="113">
        <v>0.0001726734968962151</v>
      </c>
      <c r="F14" s="113"/>
    </row>
    <row r="15" spans="1:6" ht="15">
      <c r="A15" s="100">
        <v>36.8</v>
      </c>
      <c r="B15" s="101">
        <v>36.1</v>
      </c>
      <c r="D15" s="113" t="s">
        <v>112</v>
      </c>
      <c r="E15" s="113">
        <v>1.7340630620310549</v>
      </c>
      <c r="F15" s="113"/>
    </row>
    <row r="16" spans="1:6" ht="15">
      <c r="A16" s="100">
        <v>36.5</v>
      </c>
      <c r="B16" s="101">
        <v>36.4</v>
      </c>
      <c r="D16" s="113" t="s">
        <v>113</v>
      </c>
      <c r="E16" s="113">
        <v>0.0003453469937924302</v>
      </c>
      <c r="F16" s="113"/>
    </row>
    <row r="17" spans="1:6" ht="15.75" thickBot="1">
      <c r="A17" s="100">
        <v>36.5</v>
      </c>
      <c r="B17" s="100">
        <v>36</v>
      </c>
      <c r="D17" s="114" t="s">
        <v>114</v>
      </c>
      <c r="E17" s="114">
        <v>2.1009236661484465</v>
      </c>
      <c r="F17" s="114"/>
    </row>
    <row r="18" spans="1:2" ht="15">
      <c r="A18" s="100">
        <v>36.7</v>
      </c>
      <c r="B18" s="101">
        <v>36.4</v>
      </c>
    </row>
    <row r="19" spans="1:2" ht="15">
      <c r="A19" s="100">
        <v>36.6</v>
      </c>
      <c r="B19" s="101">
        <v>36.6</v>
      </c>
    </row>
    <row r="20" spans="1:2" ht="15">
      <c r="A20" s="100">
        <v>36.4</v>
      </c>
      <c r="B20" s="101">
        <v>36.3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E23" sqref="E23"/>
    </sheetView>
  </sheetViews>
  <sheetFormatPr defaultColWidth="9.140625" defaultRowHeight="12.75"/>
  <cols>
    <col min="1" max="2" width="25.7109375" style="71" customWidth="1"/>
    <col min="3" max="3" width="9.140625" style="72" customWidth="1"/>
    <col min="4" max="4" width="27.28125" style="72" customWidth="1"/>
    <col min="5" max="5" width="19.7109375" style="72" customWidth="1"/>
    <col min="6" max="6" width="19.8515625" style="72" customWidth="1"/>
    <col min="7" max="16384" width="9.140625" style="72" customWidth="1"/>
  </cols>
  <sheetData>
    <row r="1" spans="1:4" ht="15">
      <c r="A1" s="94" t="s">
        <v>72</v>
      </c>
      <c r="B1" s="94" t="s">
        <v>73</v>
      </c>
      <c r="D1" s="72" t="s">
        <v>77</v>
      </c>
    </row>
    <row r="2" spans="1:2" ht="15">
      <c r="A2" s="100">
        <v>64.5</v>
      </c>
      <c r="B2" s="100">
        <v>57.9</v>
      </c>
    </row>
    <row r="3" spans="1:2" ht="15">
      <c r="A3" s="100">
        <v>63</v>
      </c>
      <c r="B3" s="100">
        <v>58.6</v>
      </c>
    </row>
    <row r="4" spans="1:6" ht="15">
      <c r="A4" s="100">
        <v>81.8</v>
      </c>
      <c r="B4" s="100">
        <v>58.5</v>
      </c>
      <c r="D4" t="s">
        <v>115</v>
      </c>
      <c r="E4"/>
      <c r="F4"/>
    </row>
    <row r="5" spans="1:6" ht="15.75" thickBot="1">
      <c r="A5" s="100">
        <v>68.5</v>
      </c>
      <c r="B5" s="100">
        <v>60.8</v>
      </c>
      <c r="D5"/>
      <c r="E5"/>
      <c r="F5"/>
    </row>
    <row r="6" spans="1:6" ht="15">
      <c r="A6" s="100">
        <v>57</v>
      </c>
      <c r="B6" s="100">
        <v>59.2</v>
      </c>
      <c r="D6" s="115"/>
      <c r="E6" s="115" t="s">
        <v>72</v>
      </c>
      <c r="F6" s="115" t="s">
        <v>73</v>
      </c>
    </row>
    <row r="7" spans="1:6" ht="15">
      <c r="A7" s="100">
        <v>66.7</v>
      </c>
      <c r="B7" s="100">
        <v>61.6</v>
      </c>
      <c r="D7" s="113" t="s">
        <v>100</v>
      </c>
      <c r="E7" s="113">
        <v>63.13478260869566</v>
      </c>
      <c r="F7" s="113">
        <v>59.77391304347825</v>
      </c>
    </row>
    <row r="8" spans="1:6" ht="15">
      <c r="A8" s="100">
        <v>68.4</v>
      </c>
      <c r="B8" s="100">
        <v>71</v>
      </c>
      <c r="D8" s="113" t="s">
        <v>101</v>
      </c>
      <c r="E8" s="113">
        <v>81.09964426877295</v>
      </c>
      <c r="F8" s="113">
        <v>23.68110671936897</v>
      </c>
    </row>
    <row r="9" spans="1:6" ht="15">
      <c r="A9" s="100">
        <v>63.4</v>
      </c>
      <c r="B9" s="100">
        <v>58.4</v>
      </c>
      <c r="D9" s="113" t="s">
        <v>102</v>
      </c>
      <c r="E9" s="113">
        <v>23</v>
      </c>
      <c r="F9" s="113">
        <v>23</v>
      </c>
    </row>
    <row r="10" spans="1:6" ht="15">
      <c r="A10" s="100">
        <v>55.2</v>
      </c>
      <c r="B10" s="100">
        <v>69.3</v>
      </c>
      <c r="D10" s="113" t="s">
        <v>109</v>
      </c>
      <c r="E10" s="113">
        <v>0</v>
      </c>
      <c r="F10" s="113"/>
    </row>
    <row r="11" spans="1:6" ht="15">
      <c r="A11" s="100">
        <v>63.1</v>
      </c>
      <c r="B11" s="100">
        <v>54.3</v>
      </c>
      <c r="D11" s="113" t="s">
        <v>103</v>
      </c>
      <c r="E11" s="113">
        <v>34</v>
      </c>
      <c r="F11" s="113"/>
    </row>
    <row r="12" spans="1:6" ht="15">
      <c r="A12" s="100">
        <v>75.3</v>
      </c>
      <c r="B12" s="100">
        <v>52.5</v>
      </c>
      <c r="D12" s="113" t="s">
        <v>110</v>
      </c>
      <c r="E12" s="113">
        <v>1.5746165888775288</v>
      </c>
      <c r="F12" s="113"/>
    </row>
    <row r="13" spans="1:6" ht="15">
      <c r="A13" s="100">
        <v>56</v>
      </c>
      <c r="B13" s="100">
        <v>54.3</v>
      </c>
      <c r="D13" s="113" t="s">
        <v>111</v>
      </c>
      <c r="E13" s="113">
        <v>0.06230274062026969</v>
      </c>
      <c r="F13" s="113"/>
    </row>
    <row r="14" spans="1:6" ht="15">
      <c r="A14" s="100">
        <v>71</v>
      </c>
      <c r="B14" s="100">
        <v>63.2</v>
      </c>
      <c r="D14" s="113" t="s">
        <v>112</v>
      </c>
      <c r="E14" s="113">
        <v>1.6909234545892105</v>
      </c>
      <c r="F14" s="113"/>
    </row>
    <row r="15" spans="1:6" ht="15">
      <c r="A15" s="100">
        <v>67.6</v>
      </c>
      <c r="B15" s="100">
        <v>56.8</v>
      </c>
      <c r="D15" s="113" t="s">
        <v>113</v>
      </c>
      <c r="E15" s="113">
        <v>0.12460548124053938</v>
      </c>
      <c r="F15" s="113"/>
    </row>
    <row r="16" spans="1:6" ht="15.75" thickBot="1">
      <c r="A16" s="100">
        <v>61.5</v>
      </c>
      <c r="B16" s="100">
        <v>59.4</v>
      </c>
      <c r="D16" s="114" t="s">
        <v>114</v>
      </c>
      <c r="E16" s="114">
        <v>2.032243173744064</v>
      </c>
      <c r="F16" s="114"/>
    </row>
    <row r="17" spans="1:2" ht="15">
      <c r="A17" s="100">
        <v>66.2</v>
      </c>
      <c r="B17" s="100">
        <v>66.9</v>
      </c>
    </row>
    <row r="18" spans="1:2" ht="15">
      <c r="A18" s="100">
        <v>45.3</v>
      </c>
      <c r="B18" s="100">
        <v>53.8</v>
      </c>
    </row>
    <row r="19" spans="1:2" ht="15">
      <c r="A19" s="100">
        <v>68</v>
      </c>
      <c r="B19" s="100">
        <v>64.8</v>
      </c>
    </row>
    <row r="20" spans="1:2" ht="15">
      <c r="A20" s="100">
        <v>67.2</v>
      </c>
      <c r="B20" s="100">
        <v>58.8</v>
      </c>
    </row>
    <row r="21" spans="1:2" ht="15">
      <c r="A21" s="100">
        <v>62</v>
      </c>
      <c r="B21" s="100">
        <v>61.8</v>
      </c>
    </row>
    <row r="22" spans="1:2" ht="15">
      <c r="A22" s="100">
        <v>65.9</v>
      </c>
      <c r="B22" s="100">
        <v>59.5</v>
      </c>
    </row>
    <row r="23" spans="1:2" ht="15">
      <c r="A23" s="100">
        <v>54.3</v>
      </c>
      <c r="B23" s="100">
        <v>60</v>
      </c>
    </row>
    <row r="24" spans="1:2" ht="15">
      <c r="A24" s="100">
        <v>40.2</v>
      </c>
      <c r="B24" s="100">
        <v>53.4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of Zoology and Botany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Pille Kõiv</dc:creator>
  <cp:keywords/>
  <dc:description/>
  <cp:lastModifiedBy>Tiit Teder</cp:lastModifiedBy>
  <dcterms:created xsi:type="dcterms:W3CDTF">2002-03-27T07:08:18Z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