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<sst xmlns="http://schemas.openxmlformats.org/spreadsheetml/2006/main" count="49" uniqueCount="44">
  <si>
    <t>L(H)</t>
  </si>
  <si>
    <t>m</t>
  </si>
  <si>
    <t>H(A/m)</t>
  </si>
  <si>
    <t>B(T)</t>
  </si>
  <si>
    <t>keskmised</t>
  </si>
  <si>
    <t>l(mm)</t>
  </si>
  <si>
    <t>dl (mm)</t>
  </si>
  <si>
    <t>dl^2</t>
  </si>
  <si>
    <t>sagedus</t>
  </si>
  <si>
    <t>min</t>
  </si>
  <si>
    <t>max</t>
  </si>
  <si>
    <t>var</t>
  </si>
  <si>
    <t>med</t>
  </si>
  <si>
    <t>mod</t>
  </si>
  <si>
    <t>ÜLDMÕÕTMISED</t>
  </si>
  <si>
    <t>N</t>
  </si>
  <si>
    <t>R</t>
  </si>
  <si>
    <t>algandmed</t>
  </si>
  <si>
    <t>l</t>
  </si>
  <si>
    <t>S</t>
  </si>
  <si>
    <t>Mo</t>
  </si>
  <si>
    <t>u(v)</t>
  </si>
  <si>
    <t>I(a)</t>
  </si>
  <si>
    <t>f</t>
  </si>
  <si>
    <t>Ferromagneetiku magneetilise läbitavuse määramine</t>
  </si>
  <si>
    <t>U(V)</t>
  </si>
  <si>
    <t>I(A)</t>
  </si>
  <si>
    <t>VOOLUALLIKA TUNNUSJOONTE MÄÄRAMINE</t>
  </si>
  <si>
    <t>Mõõteriist</t>
  </si>
  <si>
    <t>Ampermeeter</t>
  </si>
  <si>
    <t>Voltmeeter</t>
  </si>
  <si>
    <t>Täpsusklass</t>
  </si>
  <si>
    <t>Mõõtepiirkond</t>
  </si>
  <si>
    <t>Absoluutne viga</t>
  </si>
  <si>
    <t>jrk.nr</t>
  </si>
  <si>
    <t>E(V)</t>
  </si>
  <si>
    <t>E-U</t>
  </si>
  <si>
    <t>R/r</t>
  </si>
  <si>
    <t>P1(W)</t>
  </si>
  <si>
    <t>h</t>
  </si>
  <si>
    <r>
      <t>R</t>
    </r>
    <r>
      <rPr>
        <sz val="10"/>
        <color indexed="12"/>
        <rFont val="Symbol"/>
        <family val="1"/>
      </rPr>
      <t>(W)</t>
    </r>
  </si>
  <si>
    <r>
      <t>r(</t>
    </r>
    <r>
      <rPr>
        <sz val="10"/>
        <color indexed="12"/>
        <rFont val="Symbol"/>
        <family val="1"/>
      </rPr>
      <t>W)</t>
    </r>
  </si>
  <si>
    <r>
      <t>Z(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>)</t>
    </r>
  </si>
  <si>
    <r>
      <t>X(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</si>
</sst>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_-* #,##0.000\ _k_r_-;\-* #,##0.000\ _k_r_-;_-* &quot;-&quot;??\ _k_r_-;_-@_-"/>
    <numFmt numFmtId="166" formatCode="0.000%"/>
    <numFmt numFmtId="167" formatCode="0.0000%"/>
    <numFmt numFmtId="168" formatCode="0.0"/>
    <numFmt numFmtId="169" formatCode="0.00000%"/>
    <numFmt numFmtId="170" formatCode="0.000000%"/>
    <numFmt numFmtId="171" formatCode="0.0000000%"/>
    <numFmt numFmtId="172" formatCode="0.00000000%"/>
    <numFmt numFmtId="173" formatCode="0.000000000%"/>
    <numFmt numFmtId="174" formatCode="0.0000000000%"/>
    <numFmt numFmtId="175" formatCode="0.00000000000%"/>
    <numFmt numFmtId="176" formatCode="0.000000000000%"/>
    <numFmt numFmtId="177" formatCode="0.0000000000000%"/>
    <numFmt numFmtId="178" formatCode="0.00000000000000%"/>
    <numFmt numFmtId="179" formatCode="0.000000000000000%"/>
    <numFmt numFmtId="180" formatCode="0.0000"/>
    <numFmt numFmtId="181" formatCode="0.000"/>
  </numFmts>
  <fonts count="17">
    <font>
      <sz val="10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sz val="17"/>
      <name val="Arial"/>
      <family val="0"/>
    </font>
    <font>
      <sz val="10"/>
      <name val="Symbol"/>
      <family val="1"/>
    </font>
    <font>
      <sz val="15.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sz val="10.75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Symbol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2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2" borderId="0" xfId="0" applyFont="1" applyFill="1" applyAlignment="1">
      <alignment/>
    </xf>
    <xf numFmtId="2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0" borderId="2" xfId="0" applyFont="1" applyBorder="1" applyAlignment="1">
      <alignment/>
    </xf>
    <xf numFmtId="0" fontId="0" fillId="0" borderId="4" xfId="0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14" fillId="0" borderId="2" xfId="0" applyFont="1" applyBorder="1" applyAlignment="1">
      <alignment horizontal="left" indent="1"/>
    </xf>
    <xf numFmtId="0" fontId="0" fillId="3" borderId="0" xfId="0" applyFill="1" applyAlignment="1">
      <alignment/>
    </xf>
    <xf numFmtId="0" fontId="14" fillId="3" borderId="5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4" fillId="3" borderId="0" xfId="0" applyFont="1" applyFill="1" applyAlignment="1">
      <alignment/>
    </xf>
    <xf numFmtId="20" fontId="14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Mõõtmiste sagedus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'[1]Sheet2'!$F$4:$F$18</c:f>
              <c:numCache>
                <c:ptCount val="15"/>
                <c:pt idx="0">
                  <c:v>44.7</c:v>
                </c:pt>
                <c:pt idx="1">
                  <c:v>44.8</c:v>
                </c:pt>
                <c:pt idx="2">
                  <c:v>44.8</c:v>
                </c:pt>
                <c:pt idx="3">
                  <c:v>44.9</c:v>
                </c:pt>
                <c:pt idx="4">
                  <c:v>44.9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45.1</c:v>
                </c:pt>
                <c:pt idx="9">
                  <c:v>45.1</c:v>
                </c:pt>
                <c:pt idx="10">
                  <c:v>45.1</c:v>
                </c:pt>
                <c:pt idx="11">
                  <c:v>45.2</c:v>
                </c:pt>
                <c:pt idx="12">
                  <c:v>45.2</c:v>
                </c:pt>
                <c:pt idx="13">
                  <c:v>45.3</c:v>
                </c:pt>
                <c:pt idx="14">
                  <c:v>45.4</c:v>
                </c:pt>
              </c:numCache>
            </c:numRef>
          </c:xVal>
          <c:yVal>
            <c:numRef>
              <c:f>'[1]Sheet2'!$G$4:$G$18</c:f>
              <c:numCache>
                <c:ptCount val="15"/>
                <c:pt idx="0">
                  <c:v>1</c:v>
                </c:pt>
                <c:pt idx="1">
                  <c:v>2</c:v>
                </c:pt>
                <c:pt idx="3">
                  <c:v>2</c:v>
                </c:pt>
                <c:pt idx="5">
                  <c:v>3</c:v>
                </c:pt>
                <c:pt idx="8">
                  <c:v>3</c:v>
                </c:pt>
                <c:pt idx="11">
                  <c:v>2</c:v>
                </c:pt>
                <c:pt idx="13">
                  <c:v>1</c:v>
                </c:pt>
                <c:pt idx="14">
                  <c:v>1</c:v>
                </c:pt>
              </c:numCache>
            </c:numRef>
          </c:yVal>
          <c:smooth val="0"/>
        </c:ser>
        <c:axId val="21540156"/>
        <c:axId val="59643677"/>
      </c:scatterChart>
      <c:valAx>
        <c:axId val="2154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mõõtmistulemus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43677"/>
        <c:crosses val="autoZero"/>
        <c:crossBetween val="midCat"/>
        <c:dispUnits/>
      </c:valAx>
      <c:valAx>
        <c:axId val="5964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sagedus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4015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75"/>
          <c:y val="0.02625"/>
          <c:w val="0.833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'[1]Sheet3'!$F$11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'[1]Sheet3'!$F$12:$F$21</c:f>
              <c:numCache>
                <c:ptCount val="10"/>
                <c:pt idx="0">
                  <c:v>263.24461100168264</c:v>
                </c:pt>
                <c:pt idx="1">
                  <c:v>252.70267718777328</c:v>
                </c:pt>
                <c:pt idx="2">
                  <c:v>296.18531019050295</c:v>
                </c:pt>
                <c:pt idx="3">
                  <c:v>324.0555849282567</c:v>
                </c:pt>
                <c:pt idx="4">
                  <c:v>351.0795830996668</c:v>
                </c:pt>
                <c:pt idx="5">
                  <c:v>338.5329113713506</c:v>
                </c:pt>
                <c:pt idx="6">
                  <c:v>315.9480753912634</c:v>
                </c:pt>
                <c:pt idx="7">
                  <c:v>293.88724210888546</c:v>
                </c:pt>
                <c:pt idx="8">
                  <c:v>299.3058193498299</c:v>
                </c:pt>
                <c:pt idx="9">
                  <c:v>282.06834039054553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'[1]Sheet3'!$G$11</c:f>
              <c:strCache>
                <c:ptCount val="1"/>
                <c:pt idx="0">
                  <c:v>H(A/m)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'[1]Sheet3'!$G$12:$G$21</c:f>
              <c:numCache>
                <c:ptCount val="10"/>
                <c:pt idx="0">
                  <c:v>63.333333333333336</c:v>
                </c:pt>
                <c:pt idx="1">
                  <c:v>131.94444444444446</c:v>
                </c:pt>
                <c:pt idx="2">
                  <c:v>168.8888888888889</c:v>
                </c:pt>
                <c:pt idx="3">
                  <c:v>205.83333333333331</c:v>
                </c:pt>
                <c:pt idx="4">
                  <c:v>237.5</c:v>
                </c:pt>
                <c:pt idx="5">
                  <c:v>295.5555555555556</c:v>
                </c:pt>
                <c:pt idx="6">
                  <c:v>369.44444444444446</c:v>
                </c:pt>
                <c:pt idx="7">
                  <c:v>453.88888888888886</c:v>
                </c:pt>
                <c:pt idx="8">
                  <c:v>501.3888888888889</c:v>
                </c:pt>
                <c:pt idx="9">
                  <c:v>591.1111111111112</c:v>
                </c:pt>
              </c:numCache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pinge(V)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mag.läbitavus (M) ,magnetvälja tugevus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3104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57775"/>
          <c:w val="0.2345"/>
          <c:h val="0.18725"/>
        </c:manualLayout>
      </c:layout>
      <c:overlay val="0"/>
      <c:txPr>
        <a:bodyPr vert="horz" rot="0"/>
        <a:lstStyle/>
        <a:p>
          <a:pPr>
            <a:defRPr lang="en-US" cap="none" sz="1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R/r , P1  ja  h muutumise graafik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'[1]Sheet4'!$H$98</c:f>
              <c:strCache>
                <c:ptCount val="1"/>
                <c:pt idx="0">
                  <c:v>R/r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'[1]Sheet4'!$H$99:$H$121</c:f>
              <c:numCache>
                <c:ptCount val="23"/>
                <c:pt idx="1">
                  <c:v>41.333333333333485</c:v>
                </c:pt>
                <c:pt idx="2">
                  <c:v>20.16666666666668</c:v>
                </c:pt>
                <c:pt idx="3">
                  <c:v>11.7</c:v>
                </c:pt>
                <c:pt idx="4">
                  <c:v>8.769230769230777</c:v>
                </c:pt>
                <c:pt idx="5">
                  <c:v>6.937500000000001</c:v>
                </c:pt>
                <c:pt idx="6">
                  <c:v>5.684210526315794</c:v>
                </c:pt>
                <c:pt idx="7">
                  <c:v>4.772727272727274</c:v>
                </c:pt>
                <c:pt idx="8">
                  <c:v>4.08</c:v>
                </c:pt>
                <c:pt idx="9">
                  <c:v>3.379310344827588</c:v>
                </c:pt>
                <c:pt idx="10">
                  <c:v>2.8484848484848495</c:v>
                </c:pt>
                <c:pt idx="11">
                  <c:v>2.527777777777778</c:v>
                </c:pt>
                <c:pt idx="12">
                  <c:v>2.3421052631578956</c:v>
                </c:pt>
                <c:pt idx="13">
                  <c:v>2.023809523809524</c:v>
                </c:pt>
                <c:pt idx="14">
                  <c:v>1.7021276595744683</c:v>
                </c:pt>
                <c:pt idx="15">
                  <c:v>1.5400000000000003</c:v>
                </c:pt>
                <c:pt idx="16">
                  <c:v>1.4423076923076925</c:v>
                </c:pt>
                <c:pt idx="17">
                  <c:v>1.2678571428571428</c:v>
                </c:pt>
                <c:pt idx="18">
                  <c:v>1.116666666666667</c:v>
                </c:pt>
                <c:pt idx="19">
                  <c:v>0.984375</c:v>
                </c:pt>
                <c:pt idx="20">
                  <c:v>0.8955223880597016</c:v>
                </c:pt>
                <c:pt idx="21">
                  <c:v>0.763888888888889</c:v>
                </c:pt>
                <c:pt idx="22">
                  <c:v>0.6493506493506495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'[1]Sheet4'!$I$98</c:f>
              <c:strCache>
                <c:ptCount val="1"/>
                <c:pt idx="0">
                  <c:v>P1(W)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'[1]Sheet4'!$I$99:$I$121</c:f>
              <c:numCache>
                <c:ptCount val="23"/>
                <c:pt idx="1">
                  <c:v>1.2400000000000002</c:v>
                </c:pt>
                <c:pt idx="2">
                  <c:v>2.42</c:v>
                </c:pt>
                <c:pt idx="3">
                  <c:v>3.51</c:v>
                </c:pt>
                <c:pt idx="4">
                  <c:v>4.5600000000000005</c:v>
                </c:pt>
                <c:pt idx="5">
                  <c:v>5.55</c:v>
                </c:pt>
                <c:pt idx="6">
                  <c:v>6.48</c:v>
                </c:pt>
                <c:pt idx="7">
                  <c:v>7.35</c:v>
                </c:pt>
                <c:pt idx="8">
                  <c:v>8.16</c:v>
                </c:pt>
                <c:pt idx="9">
                  <c:v>8.82</c:v>
                </c:pt>
                <c:pt idx="10">
                  <c:v>9.4</c:v>
                </c:pt>
                <c:pt idx="11">
                  <c:v>10.01</c:v>
                </c:pt>
                <c:pt idx="12">
                  <c:v>10.68</c:v>
                </c:pt>
                <c:pt idx="13">
                  <c:v>11.05</c:v>
                </c:pt>
                <c:pt idx="14">
                  <c:v>11.2</c:v>
                </c:pt>
                <c:pt idx="15">
                  <c:v>11.55</c:v>
                </c:pt>
                <c:pt idx="16">
                  <c:v>12</c:v>
                </c:pt>
                <c:pt idx="17">
                  <c:v>12.069999999999999</c:v>
                </c:pt>
                <c:pt idx="18">
                  <c:v>12.06</c:v>
                </c:pt>
                <c:pt idx="19">
                  <c:v>11.969999999999999</c:v>
                </c:pt>
                <c:pt idx="20">
                  <c:v>12</c:v>
                </c:pt>
                <c:pt idx="21">
                  <c:v>11.55</c:v>
                </c:pt>
                <c:pt idx="22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'[1]Sheet4'!$J$98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'[1]Sheet4'!$J$99:$J$121</c:f>
              <c:numCache>
                <c:ptCount val="23"/>
                <c:pt idx="1">
                  <c:v>0.9763779527559056</c:v>
                </c:pt>
                <c:pt idx="2">
                  <c:v>0.952755905511811</c:v>
                </c:pt>
                <c:pt idx="3">
                  <c:v>0.9212598425196851</c:v>
                </c:pt>
                <c:pt idx="4">
                  <c:v>0.8976377952755906</c:v>
                </c:pt>
                <c:pt idx="5">
                  <c:v>0.8740157480314961</c:v>
                </c:pt>
                <c:pt idx="6">
                  <c:v>0.8503937007874017</c:v>
                </c:pt>
                <c:pt idx="7">
                  <c:v>0.8267716535433072</c:v>
                </c:pt>
                <c:pt idx="8">
                  <c:v>0.8031496062992126</c:v>
                </c:pt>
                <c:pt idx="9">
                  <c:v>0.7716535433070867</c:v>
                </c:pt>
                <c:pt idx="10">
                  <c:v>0.7401574803149606</c:v>
                </c:pt>
                <c:pt idx="11">
                  <c:v>0.7165354330708662</c:v>
                </c:pt>
                <c:pt idx="12">
                  <c:v>0.7007874015748032</c:v>
                </c:pt>
                <c:pt idx="13">
                  <c:v>0.6692913385826772</c:v>
                </c:pt>
                <c:pt idx="14">
                  <c:v>0.6299212598425197</c:v>
                </c:pt>
                <c:pt idx="15">
                  <c:v>0.6062992125984252</c:v>
                </c:pt>
                <c:pt idx="16">
                  <c:v>0.5905511811023623</c:v>
                </c:pt>
                <c:pt idx="17">
                  <c:v>0.5590551181102362</c:v>
                </c:pt>
                <c:pt idx="18">
                  <c:v>0.5275590551181103</c:v>
                </c:pt>
                <c:pt idx="19">
                  <c:v>0.49606299212598426</c:v>
                </c:pt>
                <c:pt idx="20">
                  <c:v>0.4724409448818898</c:v>
                </c:pt>
                <c:pt idx="21">
                  <c:v>0.4330708661417323</c:v>
                </c:pt>
                <c:pt idx="22">
                  <c:v>0.3937007874015748</c:v>
                </c:pt>
              </c:numCache>
            </c:numRef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0,1*U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R/r ,P1 ,h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5616"/>
        <c:crossesAt val="1"/>
        <c:crossBetween val="between"/>
        <c:dispUnits/>
      </c:valAx>
      <c:spPr>
        <a:solidFill>
          <a:srgbClr val="CC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Voolutugevuse,võimsuse ja kasuteguri graafikud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Sheet3!$B$63</c:f>
              <c:strCache>
                <c:ptCount val="1"/>
                <c:pt idx="0">
                  <c:v>I(A)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Sheet3!$B$64:$B$86</c:f>
              <c:numCache>
                <c:ptCount val="23"/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Sheet3!$C$63</c:f>
              <c:strCache>
                <c:ptCount val="1"/>
                <c:pt idx="0">
                  <c:v>P1(W)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Sheet3!$C$64:$C$86</c:f>
              <c:numCache>
                <c:ptCount val="23"/>
                <c:pt idx="1">
                  <c:v>1.2400000000000002</c:v>
                </c:pt>
                <c:pt idx="2">
                  <c:v>2.42</c:v>
                </c:pt>
                <c:pt idx="3">
                  <c:v>3.51</c:v>
                </c:pt>
                <c:pt idx="4">
                  <c:v>4.5600000000000005</c:v>
                </c:pt>
                <c:pt idx="5">
                  <c:v>5.55</c:v>
                </c:pt>
                <c:pt idx="6">
                  <c:v>6.48</c:v>
                </c:pt>
                <c:pt idx="7">
                  <c:v>7.35</c:v>
                </c:pt>
                <c:pt idx="8">
                  <c:v>8.16</c:v>
                </c:pt>
                <c:pt idx="9">
                  <c:v>8.82</c:v>
                </c:pt>
                <c:pt idx="10">
                  <c:v>9.4</c:v>
                </c:pt>
                <c:pt idx="11">
                  <c:v>10.01</c:v>
                </c:pt>
                <c:pt idx="12">
                  <c:v>10.68</c:v>
                </c:pt>
                <c:pt idx="13">
                  <c:v>11.05</c:v>
                </c:pt>
                <c:pt idx="14">
                  <c:v>11.2</c:v>
                </c:pt>
                <c:pt idx="15">
                  <c:v>11.55</c:v>
                </c:pt>
                <c:pt idx="16">
                  <c:v>12</c:v>
                </c:pt>
                <c:pt idx="17">
                  <c:v>12.069999999999999</c:v>
                </c:pt>
                <c:pt idx="18">
                  <c:v>12.06</c:v>
                </c:pt>
                <c:pt idx="19">
                  <c:v>11.969999999999999</c:v>
                </c:pt>
                <c:pt idx="20">
                  <c:v>12</c:v>
                </c:pt>
                <c:pt idx="21">
                  <c:v>11.55</c:v>
                </c:pt>
                <c:pt idx="22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Sheet3!$D$63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Sheet3!$D$64:$D$86</c:f>
              <c:numCache>
                <c:ptCount val="23"/>
                <c:pt idx="1">
                  <c:v>0.09763779527559058</c:v>
                </c:pt>
                <c:pt idx="2">
                  <c:v>0.19055118110236222</c:v>
                </c:pt>
                <c:pt idx="3">
                  <c:v>0.2763779527559055</c:v>
                </c:pt>
                <c:pt idx="4">
                  <c:v>0.35905511811023627</c:v>
                </c:pt>
                <c:pt idx="5">
                  <c:v>0.43700787401574803</c:v>
                </c:pt>
                <c:pt idx="6">
                  <c:v>0.510236220472441</c:v>
                </c:pt>
                <c:pt idx="7">
                  <c:v>0.5787401574803149</c:v>
                </c:pt>
                <c:pt idx="8">
                  <c:v>0.6425196850393702</c:v>
                </c:pt>
                <c:pt idx="9">
                  <c:v>0.694488188976378</c:v>
                </c:pt>
                <c:pt idx="10">
                  <c:v>0.7401574803149606</c:v>
                </c:pt>
                <c:pt idx="11">
                  <c:v>0.7881889763779528</c:v>
                </c:pt>
                <c:pt idx="12">
                  <c:v>0.8409448818897638</c:v>
                </c:pt>
                <c:pt idx="13">
                  <c:v>0.8700787401574804</c:v>
                </c:pt>
                <c:pt idx="14">
                  <c:v>0.8818897637795275</c:v>
                </c:pt>
                <c:pt idx="15">
                  <c:v>0.909448818897638</c:v>
                </c:pt>
                <c:pt idx="16">
                  <c:v>0.9448818897637796</c:v>
                </c:pt>
                <c:pt idx="17">
                  <c:v>0.9503937007874015</c:v>
                </c:pt>
                <c:pt idx="18">
                  <c:v>0.9496062992125985</c:v>
                </c:pt>
                <c:pt idx="19">
                  <c:v>0.94251968503937</c:v>
                </c:pt>
                <c:pt idx="20">
                  <c:v>0.9448818897637796</c:v>
                </c:pt>
                <c:pt idx="21">
                  <c:v>0.909448818897638</c:v>
                </c:pt>
                <c:pt idx="22">
                  <c:v>0.8661417322834646</c:v>
                </c:pt>
              </c:numCache>
            </c:numRef>
          </c:val>
          <c:smooth val="0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Mõõtmine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443915"/>
        <c:crosses val="autoZero"/>
        <c:auto val="1"/>
        <c:lblOffset val="100"/>
        <c:noMultiLvlLbl val="0"/>
      </c:catAx>
      <c:valAx>
        <c:axId val="3544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I(A),P1(W),h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6307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36</xdr:row>
      <xdr:rowOff>57150</xdr:rowOff>
    </xdr:from>
    <xdr:to>
      <xdr:col>8</xdr:col>
      <xdr:colOff>504825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190500" y="5953125"/>
        <a:ext cx="5191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9525</xdr:rowOff>
    </xdr:from>
    <xdr:to>
      <xdr:col>8</xdr:col>
      <xdr:colOff>361950</xdr:colOff>
      <xdr:row>47</xdr:row>
      <xdr:rowOff>142875</xdr:rowOff>
    </xdr:to>
    <xdr:graphicFrame>
      <xdr:nvGraphicFramePr>
        <xdr:cNvPr id="1" name="Chart 2"/>
        <xdr:cNvGraphicFramePr/>
      </xdr:nvGraphicFramePr>
      <xdr:xfrm>
        <a:off x="114300" y="4181475"/>
        <a:ext cx="5124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36</xdr:row>
      <xdr:rowOff>9525</xdr:rowOff>
    </xdr:from>
    <xdr:to>
      <xdr:col>9</xdr:col>
      <xdr:colOff>409575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685800" y="5905500"/>
        <a:ext cx="5210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87</xdr:row>
      <xdr:rowOff>47625</xdr:rowOff>
    </xdr:from>
    <xdr:to>
      <xdr:col>9</xdr:col>
      <xdr:colOff>504825</xdr:colOff>
      <xdr:row>108</xdr:row>
      <xdr:rowOff>28575</xdr:rowOff>
    </xdr:to>
    <xdr:graphicFrame>
      <xdr:nvGraphicFramePr>
        <xdr:cNvPr id="2" name="Chart 12"/>
        <xdr:cNvGraphicFramePr/>
      </xdr:nvGraphicFramePr>
      <xdr:xfrm>
        <a:off x="647700" y="14201775"/>
        <a:ext cx="534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\IRA\Ferromagneet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2"/>
      <sheetName val="Sheet3"/>
    </sheetNames>
    <sheetDataSet>
      <sheetData sheetId="1">
        <row r="98">
          <cell r="H98" t="str">
            <v>R/r</v>
          </cell>
          <cell r="I98" t="str">
            <v>P1(W)</v>
          </cell>
          <cell r="J98" t="str">
            <v>h</v>
          </cell>
        </row>
        <row r="100">
          <cell r="H100">
            <v>41.333333333333485</v>
          </cell>
          <cell r="I100">
            <v>1.2400000000000002</v>
          </cell>
          <cell r="J100">
            <v>0.9763779527559056</v>
          </cell>
        </row>
        <row r="101">
          <cell r="H101">
            <v>20.16666666666668</v>
          </cell>
          <cell r="I101">
            <v>2.42</v>
          </cell>
          <cell r="J101">
            <v>0.952755905511811</v>
          </cell>
        </row>
        <row r="102">
          <cell r="H102">
            <v>11.7</v>
          </cell>
          <cell r="I102">
            <v>3.51</v>
          </cell>
          <cell r="J102">
            <v>0.9212598425196851</v>
          </cell>
        </row>
        <row r="103">
          <cell r="H103">
            <v>8.769230769230777</v>
          </cell>
          <cell r="I103">
            <v>4.5600000000000005</v>
          </cell>
          <cell r="J103">
            <v>0.8976377952755906</v>
          </cell>
        </row>
        <row r="104">
          <cell r="H104">
            <v>6.937500000000001</v>
          </cell>
          <cell r="I104">
            <v>5.55</v>
          </cell>
          <cell r="J104">
            <v>0.8740157480314961</v>
          </cell>
        </row>
        <row r="105">
          <cell r="H105">
            <v>5.684210526315794</v>
          </cell>
          <cell r="I105">
            <v>6.48</v>
          </cell>
          <cell r="J105">
            <v>0.8503937007874017</v>
          </cell>
        </row>
        <row r="106">
          <cell r="H106">
            <v>4.772727272727274</v>
          </cell>
          <cell r="I106">
            <v>7.35</v>
          </cell>
          <cell r="J106">
            <v>0.8267716535433072</v>
          </cell>
        </row>
        <row r="107">
          <cell r="H107">
            <v>4.08</v>
          </cell>
          <cell r="I107">
            <v>8.16</v>
          </cell>
          <cell r="J107">
            <v>0.8031496062992126</v>
          </cell>
        </row>
        <row r="108">
          <cell r="H108">
            <v>3.379310344827588</v>
          </cell>
          <cell r="I108">
            <v>8.82</v>
          </cell>
          <cell r="J108">
            <v>0.7716535433070867</v>
          </cell>
        </row>
        <row r="109">
          <cell r="H109">
            <v>2.8484848484848495</v>
          </cell>
          <cell r="I109">
            <v>9.4</v>
          </cell>
          <cell r="J109">
            <v>0.7401574803149606</v>
          </cell>
        </row>
        <row r="110">
          <cell r="H110">
            <v>2.527777777777778</v>
          </cell>
          <cell r="I110">
            <v>10.01</v>
          </cell>
          <cell r="J110">
            <v>0.7165354330708662</v>
          </cell>
        </row>
        <row r="111">
          <cell r="H111">
            <v>2.3421052631578956</v>
          </cell>
          <cell r="I111">
            <v>10.68</v>
          </cell>
          <cell r="J111">
            <v>0.7007874015748032</v>
          </cell>
        </row>
        <row r="112">
          <cell r="H112">
            <v>2.023809523809524</v>
          </cell>
          <cell r="I112">
            <v>11.05</v>
          </cell>
          <cell r="J112">
            <v>0.6692913385826772</v>
          </cell>
        </row>
        <row r="113">
          <cell r="H113">
            <v>1.7021276595744683</v>
          </cell>
          <cell r="I113">
            <v>11.2</v>
          </cell>
          <cell r="J113">
            <v>0.6299212598425197</v>
          </cell>
        </row>
        <row r="114">
          <cell r="H114">
            <v>1.5400000000000003</v>
          </cell>
          <cell r="I114">
            <v>11.55</v>
          </cell>
          <cell r="J114">
            <v>0.6062992125984252</v>
          </cell>
        </row>
        <row r="115">
          <cell r="H115">
            <v>1.4423076923076925</v>
          </cell>
          <cell r="I115">
            <v>12</v>
          </cell>
          <cell r="J115">
            <v>0.5905511811023623</v>
          </cell>
        </row>
        <row r="116">
          <cell r="H116">
            <v>1.2678571428571428</v>
          </cell>
          <cell r="I116">
            <v>12.069999999999999</v>
          </cell>
          <cell r="J116">
            <v>0.5590551181102362</v>
          </cell>
        </row>
        <row r="117">
          <cell r="H117">
            <v>1.116666666666667</v>
          </cell>
          <cell r="I117">
            <v>12.06</v>
          </cell>
          <cell r="J117">
            <v>0.5275590551181103</v>
          </cell>
        </row>
        <row r="118">
          <cell r="H118">
            <v>0.984375</v>
          </cell>
          <cell r="I118">
            <v>11.969999999999999</v>
          </cell>
          <cell r="J118">
            <v>0.49606299212598426</v>
          </cell>
        </row>
        <row r="119">
          <cell r="H119">
            <v>0.8955223880597016</v>
          </cell>
          <cell r="I119">
            <v>12</v>
          </cell>
          <cell r="J119">
            <v>0.4724409448818898</v>
          </cell>
        </row>
        <row r="120">
          <cell r="H120">
            <v>0.763888888888889</v>
          </cell>
          <cell r="I120">
            <v>11.55</v>
          </cell>
          <cell r="J120">
            <v>0.4330708661417323</v>
          </cell>
        </row>
        <row r="121">
          <cell r="H121">
            <v>0.6493506493506495</v>
          </cell>
          <cell r="I121">
            <v>11</v>
          </cell>
          <cell r="J121">
            <v>0.3937007874015748</v>
          </cell>
        </row>
      </sheetData>
      <sheetData sheetId="2">
        <row r="4">
          <cell r="F4">
            <v>44.7</v>
          </cell>
          <cell r="G4">
            <v>1</v>
          </cell>
        </row>
        <row r="5">
          <cell r="F5">
            <v>44.8</v>
          </cell>
          <cell r="G5">
            <v>2</v>
          </cell>
        </row>
        <row r="6">
          <cell r="F6">
            <v>44.8</v>
          </cell>
        </row>
        <row r="7">
          <cell r="F7">
            <v>44.9</v>
          </cell>
          <cell r="G7">
            <v>2</v>
          </cell>
        </row>
        <row r="8">
          <cell r="F8">
            <v>44.9</v>
          </cell>
        </row>
        <row r="9">
          <cell r="F9">
            <v>45</v>
          </cell>
          <cell r="G9">
            <v>3</v>
          </cell>
        </row>
        <row r="10">
          <cell r="F10">
            <v>45</v>
          </cell>
        </row>
        <row r="11">
          <cell r="F11">
            <v>45</v>
          </cell>
        </row>
        <row r="12">
          <cell r="F12">
            <v>45.1</v>
          </cell>
          <cell r="G12">
            <v>3</v>
          </cell>
        </row>
        <row r="13">
          <cell r="F13">
            <v>45.1</v>
          </cell>
        </row>
        <row r="14">
          <cell r="F14">
            <v>45.1</v>
          </cell>
        </row>
        <row r="15">
          <cell r="F15">
            <v>45.2</v>
          </cell>
          <cell r="G15">
            <v>2</v>
          </cell>
        </row>
        <row r="16">
          <cell r="F16">
            <v>45.2</v>
          </cell>
        </row>
        <row r="17">
          <cell r="F17">
            <v>45.3</v>
          </cell>
          <cell r="G17">
            <v>1</v>
          </cell>
        </row>
        <row r="18">
          <cell r="F18">
            <v>45.4</v>
          </cell>
          <cell r="G18">
            <v>1</v>
          </cell>
        </row>
      </sheetData>
      <sheetData sheetId="3">
        <row r="11">
          <cell r="F11" t="str">
            <v>m</v>
          </cell>
          <cell r="G11" t="str">
            <v>H(A/m)</v>
          </cell>
        </row>
        <row r="12">
          <cell r="F12">
            <v>263.24461100168264</v>
          </cell>
          <cell r="G12">
            <v>63.333333333333336</v>
          </cell>
        </row>
        <row r="13">
          <cell r="F13">
            <v>252.70267718777328</v>
          </cell>
          <cell r="G13">
            <v>131.94444444444446</v>
          </cell>
        </row>
        <row r="14">
          <cell r="F14">
            <v>296.18531019050295</v>
          </cell>
          <cell r="G14">
            <v>168.8888888888889</v>
          </cell>
        </row>
        <row r="15">
          <cell r="F15">
            <v>324.0555849282567</v>
          </cell>
          <cell r="G15">
            <v>205.83333333333331</v>
          </cell>
        </row>
        <row r="16">
          <cell r="F16">
            <v>351.0795830996668</v>
          </cell>
          <cell r="G16">
            <v>237.5</v>
          </cell>
        </row>
        <row r="17">
          <cell r="F17">
            <v>338.5329113713506</v>
          </cell>
          <cell r="G17">
            <v>295.5555555555556</v>
          </cell>
        </row>
        <row r="18">
          <cell r="F18">
            <v>315.9480753912634</v>
          </cell>
          <cell r="G18">
            <v>369.44444444444446</v>
          </cell>
        </row>
        <row r="19">
          <cell r="F19">
            <v>293.88724210888546</v>
          </cell>
          <cell r="G19">
            <v>453.88888888888886</v>
          </cell>
        </row>
        <row r="20">
          <cell r="F20">
            <v>299.3058193498299</v>
          </cell>
          <cell r="G20">
            <v>501.3888888888889</v>
          </cell>
        </row>
        <row r="21">
          <cell r="F21">
            <v>282.06834039054553</v>
          </cell>
          <cell r="G21">
            <v>591.1111111111112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workbookViewId="0" topLeftCell="A1">
      <selection activeCell="I13" sqref="I13"/>
    </sheetView>
  </sheetViews>
  <sheetFormatPr defaultColWidth="9.140625" defaultRowHeight="12.75"/>
  <sheetData>
    <row r="3" spans="3:4" ht="18">
      <c r="C3" s="9" t="s">
        <v>14</v>
      </c>
      <c r="D3" s="9"/>
    </row>
    <row r="5" spans="1:7" ht="12.75">
      <c r="A5" s="25"/>
      <c r="B5" s="25" t="s">
        <v>5</v>
      </c>
      <c r="C5" s="25" t="s">
        <v>6</v>
      </c>
      <c r="D5" s="25" t="s">
        <v>7</v>
      </c>
      <c r="E5" s="25"/>
      <c r="F5" s="25" t="s">
        <v>5</v>
      </c>
      <c r="G5" s="25" t="s">
        <v>8</v>
      </c>
    </row>
    <row r="6" spans="1:7" ht="12.75">
      <c r="A6" s="31">
        <v>1</v>
      </c>
      <c r="B6" s="26">
        <v>45</v>
      </c>
      <c r="C6" s="1">
        <f>ABS($B6-$B$20)</f>
        <v>0.10000000000000142</v>
      </c>
      <c r="D6" s="1">
        <f>$C6^2</f>
        <v>0.010000000000000285</v>
      </c>
      <c r="E6" s="1"/>
      <c r="F6" s="1">
        <v>44.7</v>
      </c>
      <c r="G6" s="2">
        <f>COUNTIF(F6:F20,44.7)</f>
        <v>1</v>
      </c>
    </row>
    <row r="7" spans="1:7" ht="12.75">
      <c r="A7" s="31">
        <v>2</v>
      </c>
      <c r="B7" s="26">
        <v>44.8</v>
      </c>
      <c r="C7" s="1">
        <f aca="true" t="shared" si="0" ref="C7:C20">ABS($B7-$B$20)</f>
        <v>0.30000000000000426</v>
      </c>
      <c r="D7" s="1">
        <f aca="true" t="shared" si="1" ref="D7:D20">$C7^2</f>
        <v>0.09000000000000256</v>
      </c>
      <c r="E7" s="1"/>
      <c r="F7" s="1">
        <v>44.8</v>
      </c>
      <c r="G7" s="2">
        <f>COUNTIF(F6:F20,44.8)</f>
        <v>2</v>
      </c>
    </row>
    <row r="8" spans="1:7" ht="12.75">
      <c r="A8" s="31">
        <v>3</v>
      </c>
      <c r="B8" s="26">
        <v>44.9</v>
      </c>
      <c r="C8" s="1">
        <f t="shared" si="0"/>
        <v>0.20000000000000284</v>
      </c>
      <c r="D8" s="1">
        <f t="shared" si="1"/>
        <v>0.04000000000000114</v>
      </c>
      <c r="E8" s="1"/>
      <c r="F8" s="1">
        <v>44.8</v>
      </c>
      <c r="G8" s="2"/>
    </row>
    <row r="9" spans="1:7" ht="12.75">
      <c r="A9" s="31">
        <v>4</v>
      </c>
      <c r="B9" s="26">
        <v>44.8</v>
      </c>
      <c r="C9" s="1">
        <f t="shared" si="0"/>
        <v>0.30000000000000426</v>
      </c>
      <c r="D9" s="1">
        <f t="shared" si="1"/>
        <v>0.09000000000000256</v>
      </c>
      <c r="E9" s="1"/>
      <c r="F9" s="1">
        <v>44.9</v>
      </c>
      <c r="G9" s="2">
        <f>COUNTIF(F6:F20,44.9)</f>
        <v>2</v>
      </c>
    </row>
    <row r="10" spans="1:7" ht="12.75">
      <c r="A10" s="31">
        <v>5</v>
      </c>
      <c r="B10" s="26">
        <v>44.7</v>
      </c>
      <c r="C10" s="1">
        <f t="shared" si="0"/>
        <v>0.3999999999999986</v>
      </c>
      <c r="D10" s="1">
        <f t="shared" si="1"/>
        <v>0.15999999999999887</v>
      </c>
      <c r="E10" s="1"/>
      <c r="F10" s="1">
        <v>44.9</v>
      </c>
      <c r="G10" s="2"/>
    </row>
    <row r="11" spans="1:7" ht="12.75">
      <c r="A11" s="31">
        <v>6</v>
      </c>
      <c r="B11" s="26">
        <v>45</v>
      </c>
      <c r="C11" s="1">
        <f t="shared" si="0"/>
        <v>0.10000000000000142</v>
      </c>
      <c r="D11" s="1">
        <f t="shared" si="1"/>
        <v>0.010000000000000285</v>
      </c>
      <c r="E11" s="1"/>
      <c r="F11" s="1">
        <v>45</v>
      </c>
      <c r="G11" s="2">
        <f>COUNTIF(F6:F20,45)</f>
        <v>3</v>
      </c>
    </row>
    <row r="12" spans="1:7" ht="12.75">
      <c r="A12" s="31">
        <v>7</v>
      </c>
      <c r="B12" s="26">
        <v>44.9</v>
      </c>
      <c r="C12" s="1">
        <f t="shared" si="0"/>
        <v>0.20000000000000284</v>
      </c>
      <c r="D12" s="1">
        <f t="shared" si="1"/>
        <v>0.04000000000000114</v>
      </c>
      <c r="E12" s="1"/>
      <c r="F12" s="1">
        <v>45</v>
      </c>
      <c r="G12" s="2"/>
    </row>
    <row r="13" spans="1:7" ht="12.75">
      <c r="A13" s="31">
        <v>8</v>
      </c>
      <c r="B13" s="26">
        <v>45.1</v>
      </c>
      <c r="C13" s="1">
        <f t="shared" si="0"/>
        <v>0</v>
      </c>
      <c r="D13" s="1">
        <f t="shared" si="1"/>
        <v>0</v>
      </c>
      <c r="E13" s="1"/>
      <c r="F13" s="1">
        <v>45</v>
      </c>
      <c r="G13" s="2"/>
    </row>
    <row r="14" spans="1:7" ht="12.75">
      <c r="A14" s="31">
        <v>9</v>
      </c>
      <c r="B14" s="26">
        <v>45</v>
      </c>
      <c r="C14" s="1">
        <f t="shared" si="0"/>
        <v>0.10000000000000142</v>
      </c>
      <c r="D14" s="1">
        <f t="shared" si="1"/>
        <v>0.010000000000000285</v>
      </c>
      <c r="E14" s="1"/>
      <c r="F14" s="1">
        <v>45.1</v>
      </c>
      <c r="G14" s="2">
        <f>COUNTIF(F6:F20,45.1)</f>
        <v>3</v>
      </c>
    </row>
    <row r="15" spans="1:7" ht="12.75">
      <c r="A15" s="31">
        <v>10</v>
      </c>
      <c r="B15" s="26">
        <v>45.4</v>
      </c>
      <c r="C15" s="1">
        <f t="shared" si="0"/>
        <v>0.29999999999999716</v>
      </c>
      <c r="D15" s="1">
        <f t="shared" si="1"/>
        <v>0.08999999999999829</v>
      </c>
      <c r="E15" s="1"/>
      <c r="F15" s="1">
        <v>45.1</v>
      </c>
      <c r="G15" s="2"/>
    </row>
    <row r="16" spans="1:7" ht="12.75">
      <c r="A16" s="31">
        <v>11</v>
      </c>
      <c r="B16" s="26">
        <v>45.1</v>
      </c>
      <c r="C16" s="1">
        <f t="shared" si="0"/>
        <v>0</v>
      </c>
      <c r="D16" s="1">
        <f t="shared" si="1"/>
        <v>0</v>
      </c>
      <c r="E16" s="1"/>
      <c r="F16" s="1">
        <v>45.1</v>
      </c>
      <c r="G16" s="2"/>
    </row>
    <row r="17" spans="1:7" ht="12.75">
      <c r="A17" s="31">
        <v>12</v>
      </c>
      <c r="B17" s="26">
        <v>45.2</v>
      </c>
      <c r="C17" s="1">
        <f t="shared" si="0"/>
        <v>0.10000000000000142</v>
      </c>
      <c r="D17" s="1">
        <f t="shared" si="1"/>
        <v>0.010000000000000285</v>
      </c>
      <c r="E17" s="1"/>
      <c r="F17" s="1">
        <v>45.2</v>
      </c>
      <c r="G17" s="2">
        <f>COUNTIF(F6:F20,45.2)</f>
        <v>2</v>
      </c>
    </row>
    <row r="18" spans="1:7" ht="12.75">
      <c r="A18" s="31">
        <v>13</v>
      </c>
      <c r="B18" s="26">
        <v>45.3</v>
      </c>
      <c r="C18" s="1">
        <f t="shared" si="0"/>
        <v>0.19999999999999574</v>
      </c>
      <c r="D18" s="1">
        <f t="shared" si="1"/>
        <v>0.039999999999998294</v>
      </c>
      <c r="E18" s="1"/>
      <c r="F18" s="1">
        <v>45.2</v>
      </c>
      <c r="G18" s="2"/>
    </row>
    <row r="19" spans="1:7" ht="12.75">
      <c r="A19" s="31">
        <v>14</v>
      </c>
      <c r="B19" s="26">
        <v>45.2</v>
      </c>
      <c r="C19" s="1">
        <f t="shared" si="0"/>
        <v>0.10000000000000142</v>
      </c>
      <c r="D19" s="1">
        <f t="shared" si="1"/>
        <v>0.010000000000000285</v>
      </c>
      <c r="E19" s="1"/>
      <c r="F19" s="1">
        <v>45.3</v>
      </c>
      <c r="G19" s="2">
        <f>COUNTIF(F6:F20,45.3)</f>
        <v>1</v>
      </c>
    </row>
    <row r="20" spans="1:7" ht="12.75">
      <c r="A20" s="31">
        <v>15</v>
      </c>
      <c r="B20" s="26">
        <v>45.1</v>
      </c>
      <c r="C20" s="1">
        <f t="shared" si="0"/>
        <v>0</v>
      </c>
      <c r="D20" s="1">
        <f t="shared" si="1"/>
        <v>0</v>
      </c>
      <c r="E20" s="1"/>
      <c r="F20" s="1">
        <v>45.4</v>
      </c>
      <c r="G20" s="2">
        <f>COUNTIF(F6:F20,45.4)</f>
        <v>1</v>
      </c>
    </row>
    <row r="21" spans="1:7" ht="12.75">
      <c r="A21" s="31"/>
      <c r="B21" s="26"/>
      <c r="C21" s="1"/>
      <c r="D21" s="1"/>
      <c r="E21" s="1"/>
      <c r="F21" s="1"/>
      <c r="G21" s="2"/>
    </row>
    <row r="22" spans="1:7" ht="12.75">
      <c r="A22" s="27" t="s">
        <v>4</v>
      </c>
      <c r="B22" s="27">
        <f>AVERAGE(B6:B20)</f>
        <v>45.03333333333333</v>
      </c>
      <c r="C22" s="27">
        <f>AVERAGE(C6:C20)</f>
        <v>0.16000000000000086</v>
      </c>
      <c r="D22" s="27">
        <f>AVERAGE(D6:D20)</f>
        <v>0.04000000000000027</v>
      </c>
      <c r="E22" s="27"/>
      <c r="F22" s="27"/>
      <c r="G22" s="27">
        <f>SUM(G6:G21)</f>
        <v>15</v>
      </c>
    </row>
    <row r="24" spans="1:4" ht="12.75">
      <c r="A24" s="24" t="s">
        <v>9</v>
      </c>
      <c r="B24" s="24">
        <f>MIN(B6:B20)</f>
        <v>44.7</v>
      </c>
      <c r="C24" s="24"/>
      <c r="D24" s="24"/>
    </row>
    <row r="25" spans="1:4" ht="12.75">
      <c r="A25" s="24"/>
      <c r="B25" s="24"/>
      <c r="C25" s="24"/>
      <c r="D25" s="24"/>
    </row>
    <row r="26" spans="1:4" ht="12.75">
      <c r="A26" s="24" t="s">
        <v>10</v>
      </c>
      <c r="B26" s="24">
        <f>MAX(B6:B20)</f>
        <v>45.4</v>
      </c>
      <c r="C26" s="24"/>
      <c r="D26" s="24"/>
    </row>
    <row r="27" spans="1:4" ht="12.75">
      <c r="A27" s="24"/>
      <c r="B27" s="24"/>
      <c r="C27" s="24"/>
      <c r="D27" s="24"/>
    </row>
    <row r="28" spans="1:4" ht="12.75">
      <c r="A28" s="24" t="s">
        <v>11</v>
      </c>
      <c r="B28" s="24">
        <f>VAR(B6:B20)</f>
        <v>0.0380952380954633</v>
      </c>
      <c r="C28" s="24"/>
      <c r="D28" s="24">
        <f>VAR(D6:D20)</f>
        <v>0.002228571428571428</v>
      </c>
    </row>
    <row r="29" spans="1:4" ht="12.75">
      <c r="A29" s="24"/>
      <c r="B29" s="24"/>
      <c r="C29" s="24"/>
      <c r="D29" s="24"/>
    </row>
    <row r="30" spans="1:4" ht="12.75">
      <c r="A30" s="24" t="s">
        <v>12</v>
      </c>
      <c r="B30" s="24">
        <f>MEDIAN(B6:B20)</f>
        <v>45</v>
      </c>
      <c r="C30" s="24"/>
      <c r="D30" s="24"/>
    </row>
    <row r="31" spans="1:4" ht="12.75">
      <c r="A31" s="24"/>
      <c r="B31" s="24"/>
      <c r="C31" s="24"/>
      <c r="D31" s="24"/>
    </row>
    <row r="32" spans="1:4" ht="12.75">
      <c r="A32" s="24" t="s">
        <v>13</v>
      </c>
      <c r="B32" s="24">
        <f>MODE(B6:B20)</f>
        <v>45</v>
      </c>
      <c r="C32" s="24"/>
      <c r="D32" s="24"/>
    </row>
    <row r="33" spans="1:4" ht="12.75">
      <c r="A33" s="24"/>
      <c r="B33" s="24"/>
      <c r="C33" s="24"/>
      <c r="D33" s="2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J20" sqref="J20"/>
    </sheetView>
  </sheetViews>
  <sheetFormatPr defaultColWidth="9.140625" defaultRowHeight="12.75"/>
  <sheetData>
    <row r="1" ht="13.5" thickBot="1"/>
    <row r="2" spans="2:8" ht="18.75" thickBot="1">
      <c r="B2" s="19" t="s">
        <v>24</v>
      </c>
      <c r="C2" s="19"/>
      <c r="D2" s="19"/>
      <c r="E2" s="19"/>
      <c r="F2" s="19"/>
      <c r="G2" s="3"/>
      <c r="H2" s="3"/>
    </row>
    <row r="3" spans="1:2" ht="12.75">
      <c r="A3" s="24" t="s">
        <v>17</v>
      </c>
      <c r="B3" s="24"/>
    </row>
    <row r="4" spans="1:2" ht="12.75">
      <c r="A4" s="24" t="s">
        <v>23</v>
      </c>
      <c r="B4" s="24">
        <v>50</v>
      </c>
    </row>
    <row r="5" spans="1:2" ht="12.75">
      <c r="A5" s="24" t="s">
        <v>18</v>
      </c>
      <c r="B5" s="24">
        <v>0.18</v>
      </c>
    </row>
    <row r="6" spans="1:2" ht="12.75">
      <c r="A6" s="24" t="s">
        <v>19</v>
      </c>
      <c r="B6" s="24">
        <v>0.00016</v>
      </c>
    </row>
    <row r="7" spans="1:8" ht="12.75">
      <c r="A7" s="24" t="s">
        <v>15</v>
      </c>
      <c r="B7" s="24">
        <v>950</v>
      </c>
      <c r="H7" s="20"/>
    </row>
    <row r="8" spans="1:2" ht="12.75">
      <c r="A8" s="24" t="s">
        <v>16</v>
      </c>
      <c r="B8" s="24">
        <v>2.8</v>
      </c>
    </row>
    <row r="9" spans="1:2" ht="12.75">
      <c r="A9" s="24" t="s">
        <v>20</v>
      </c>
      <c r="B9" s="24">
        <v>1.256E-06</v>
      </c>
    </row>
    <row r="10" ht="13.5" thickBot="1"/>
    <row r="11" spans="1:8" ht="13.5" thickBot="1">
      <c r="A11" s="21" t="s">
        <v>21</v>
      </c>
      <c r="B11" s="21" t="s">
        <v>22</v>
      </c>
      <c r="C11" s="21" t="s">
        <v>42</v>
      </c>
      <c r="D11" s="21" t="s">
        <v>43</v>
      </c>
      <c r="E11" s="21" t="s">
        <v>0</v>
      </c>
      <c r="F11" s="22" t="s">
        <v>1</v>
      </c>
      <c r="G11" s="23" t="s">
        <v>2</v>
      </c>
      <c r="H11" s="21" t="s">
        <v>3</v>
      </c>
    </row>
    <row r="12" spans="1:8" ht="12.75">
      <c r="A12" s="24">
        <v>1</v>
      </c>
      <c r="B12" s="24">
        <v>0.012</v>
      </c>
      <c r="C12" s="4">
        <f>$A12/$B12</f>
        <v>83.33333333333333</v>
      </c>
      <c r="D12">
        <f>($C12^2-$B$8^2)^(1/2)</f>
        <v>83.28628004926408</v>
      </c>
      <c r="E12">
        <f>$D12/(6.28*$B$4)</f>
        <v>0.2652429300931977</v>
      </c>
      <c r="F12">
        <f>($B$5*$E12)/($B$9*($B$7^2)*$B$6)</f>
        <v>263.24461100168264</v>
      </c>
      <c r="G12">
        <f>$B$7*$B12/$B$5</f>
        <v>63.333333333333336</v>
      </c>
      <c r="H12">
        <f>$F12*$B$9*$G12</f>
        <v>0.020940231323147183</v>
      </c>
    </row>
    <row r="13" spans="1:8" ht="12.75">
      <c r="A13" s="24">
        <v>2</v>
      </c>
      <c r="B13" s="24">
        <v>0.025</v>
      </c>
      <c r="C13" s="4">
        <f aca="true" t="shared" si="0" ref="C13:C21">$A13/$B13</f>
        <v>80</v>
      </c>
      <c r="D13">
        <f aca="true" t="shared" si="1" ref="D13:D21">($C13^2-$B$8^2)^(1/2)</f>
        <v>79.95098498455162</v>
      </c>
      <c r="E13">
        <f aca="true" t="shared" si="2" ref="E13:E21">$D13/(6.28*$B$4)</f>
        <v>0.25462097128838096</v>
      </c>
      <c r="F13">
        <f aca="true" t="shared" si="3" ref="F13:F21">($B$5*$E13)/($B$9*($B$7^2)*$B$6)</f>
        <v>252.70267718777328</v>
      </c>
      <c r="G13">
        <f aca="true" t="shared" si="4" ref="G13:G21">$B$7*$B13/$B$5</f>
        <v>131.94444444444446</v>
      </c>
      <c r="H13">
        <f aca="true" t="shared" si="5" ref="H13:H21">$F13*$B$9*$G13</f>
        <v>0.04187844922506265</v>
      </c>
    </row>
    <row r="14" spans="1:8" ht="12.75">
      <c r="A14" s="24">
        <v>3</v>
      </c>
      <c r="B14" s="24">
        <v>0.032</v>
      </c>
      <c r="C14" s="4">
        <f t="shared" si="0"/>
        <v>93.75</v>
      </c>
      <c r="D14">
        <f t="shared" si="1"/>
        <v>93.70817733794634</v>
      </c>
      <c r="E14">
        <f t="shared" si="2"/>
        <v>0.298433685789638</v>
      </c>
      <c r="F14">
        <f t="shared" si="3"/>
        <v>296.18531019050295</v>
      </c>
      <c r="G14">
        <f t="shared" si="4"/>
        <v>168.8888888888889</v>
      </c>
      <c r="H14">
        <f t="shared" si="5"/>
        <v>0.06282814437676588</v>
      </c>
    </row>
    <row r="15" spans="1:8" ht="12.75">
      <c r="A15" s="24">
        <v>4</v>
      </c>
      <c r="B15" s="24">
        <v>0.039</v>
      </c>
      <c r="C15" s="4">
        <f t="shared" si="0"/>
        <v>102.56410256410257</v>
      </c>
      <c r="D15">
        <f t="shared" si="1"/>
        <v>102.52587544020169</v>
      </c>
      <c r="E15">
        <f t="shared" si="2"/>
        <v>0.3265155268796232</v>
      </c>
      <c r="F15">
        <f t="shared" si="3"/>
        <v>324.0555849282567</v>
      </c>
      <c r="G15">
        <f t="shared" si="4"/>
        <v>205.83333333333331</v>
      </c>
      <c r="H15">
        <f t="shared" si="5"/>
        <v>0.0837770101862191</v>
      </c>
    </row>
    <row r="16" spans="1:8" ht="12.75">
      <c r="A16" s="24">
        <v>5</v>
      </c>
      <c r="B16" s="24">
        <v>0.045</v>
      </c>
      <c r="C16" s="4">
        <f t="shared" si="0"/>
        <v>111.11111111111111</v>
      </c>
      <c r="D16">
        <f t="shared" si="1"/>
        <v>111.07582550827917</v>
      </c>
      <c r="E16">
        <f t="shared" si="2"/>
        <v>0.353744667223819</v>
      </c>
      <c r="F16">
        <f t="shared" si="3"/>
        <v>351.0795830996668</v>
      </c>
      <c r="G16">
        <f t="shared" si="4"/>
        <v>237.5</v>
      </c>
      <c r="H16">
        <f t="shared" si="5"/>
        <v>0.1047270396386306</v>
      </c>
    </row>
    <row r="17" spans="1:8" ht="12.75">
      <c r="A17" s="24">
        <v>6</v>
      </c>
      <c r="B17" s="24">
        <v>0.056</v>
      </c>
      <c r="C17" s="4">
        <f t="shared" si="0"/>
        <v>107.14285714285714</v>
      </c>
      <c r="D17">
        <f t="shared" si="1"/>
        <v>107.1062642273303</v>
      </c>
      <c r="E17">
        <f t="shared" si="2"/>
        <v>0.3411027523163385</v>
      </c>
      <c r="F17">
        <f t="shared" si="3"/>
        <v>338.5329113713506</v>
      </c>
      <c r="G17">
        <f t="shared" si="4"/>
        <v>295.5555555555556</v>
      </c>
      <c r="H17">
        <f t="shared" si="5"/>
        <v>0.12566943506391418</v>
      </c>
    </row>
    <row r="18" spans="1:8" ht="12.75">
      <c r="A18" s="24">
        <v>7</v>
      </c>
      <c r="B18" s="24">
        <v>0.07</v>
      </c>
      <c r="C18" s="4">
        <f t="shared" si="0"/>
        <v>99.99999999999999</v>
      </c>
      <c r="D18">
        <f t="shared" si="1"/>
        <v>99.96079231378668</v>
      </c>
      <c r="E18">
        <f t="shared" si="2"/>
        <v>0.3183464723369003</v>
      </c>
      <c r="F18">
        <f t="shared" si="3"/>
        <v>315.9480753912634</v>
      </c>
      <c r="G18">
        <f t="shared" si="4"/>
        <v>369.44444444444446</v>
      </c>
      <c r="H18">
        <f t="shared" si="5"/>
        <v>0.14660692804988823</v>
      </c>
    </row>
    <row r="19" spans="1:8" ht="12.75">
      <c r="A19" s="24">
        <v>8</v>
      </c>
      <c r="B19" s="24">
        <v>0.086</v>
      </c>
      <c r="C19" s="4">
        <f t="shared" si="0"/>
        <v>93.0232558139535</v>
      </c>
      <c r="D19">
        <f t="shared" si="1"/>
        <v>92.98110626481184</v>
      </c>
      <c r="E19">
        <f t="shared" si="2"/>
        <v>0.2961181728178721</v>
      </c>
      <c r="F19">
        <f t="shared" si="3"/>
        <v>293.88724210888546</v>
      </c>
      <c r="G19">
        <f t="shared" si="4"/>
        <v>453.88888888888886</v>
      </c>
      <c r="H19">
        <f t="shared" si="5"/>
        <v>0.16754054514695388</v>
      </c>
    </row>
    <row r="20" spans="1:8" ht="12.75">
      <c r="A20" s="24">
        <v>9</v>
      </c>
      <c r="B20" s="24">
        <v>0.095</v>
      </c>
      <c r="C20" s="4">
        <f t="shared" si="0"/>
        <v>94.73684210526315</v>
      </c>
      <c r="D20">
        <f t="shared" si="1"/>
        <v>94.69545528734503</v>
      </c>
      <c r="E20">
        <f t="shared" si="2"/>
        <v>0.30157788308071665</v>
      </c>
      <c r="F20">
        <f t="shared" si="3"/>
        <v>299.3058193498299</v>
      </c>
      <c r="G20">
        <f t="shared" si="4"/>
        <v>501.3888888888889</v>
      </c>
      <c r="H20">
        <f t="shared" si="5"/>
        <v>0.1884861769254479</v>
      </c>
    </row>
    <row r="21" spans="1:8" ht="12.75">
      <c r="A21" s="24">
        <v>10</v>
      </c>
      <c r="B21" s="24">
        <v>0.112</v>
      </c>
      <c r="C21" s="4">
        <f t="shared" si="0"/>
        <v>89.28571428571428</v>
      </c>
      <c r="D21">
        <f t="shared" si="1"/>
        <v>89.24179948606036</v>
      </c>
      <c r="E21">
        <f t="shared" si="2"/>
        <v>0.2842095525033769</v>
      </c>
      <c r="F21">
        <f t="shared" si="3"/>
        <v>282.06834039054553</v>
      </c>
      <c r="G21">
        <f t="shared" si="4"/>
        <v>591.1111111111112</v>
      </c>
      <c r="H21">
        <f t="shared" si="5"/>
        <v>0.20941756500248823</v>
      </c>
    </row>
    <row r="22" spans="1:2" ht="13.5" thickBot="1">
      <c r="A22" s="26"/>
      <c r="B22" s="24"/>
    </row>
    <row r="23" spans="1:8" ht="13.5" thickBot="1">
      <c r="A23" s="3" t="s">
        <v>4</v>
      </c>
      <c r="F23" s="3">
        <f>AVERAGE(F12:F21)</f>
        <v>301.70101550197575</v>
      </c>
      <c r="G23" s="3">
        <f>AVERAGE(G12:G21)</f>
        <v>301.8888888888889</v>
      </c>
      <c r="H23" s="3">
        <f>AVERAGE(H12:H21)</f>
        <v>0.11518715249385177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J5" sqref="J5"/>
    </sheetView>
  </sheetViews>
  <sheetFormatPr defaultColWidth="9.140625" defaultRowHeight="12.75"/>
  <sheetData>
    <row r="1" spans="2:8" ht="18">
      <c r="B1" s="9" t="s">
        <v>27</v>
      </c>
      <c r="C1" s="10"/>
      <c r="D1" s="11"/>
      <c r="E1" s="11"/>
      <c r="F1" s="11"/>
      <c r="G1" s="12"/>
      <c r="H1" s="12"/>
    </row>
    <row r="2" spans="3:8" ht="12.75">
      <c r="C2" s="5"/>
      <c r="D2" s="6"/>
      <c r="E2" s="6"/>
      <c r="F2" s="6"/>
      <c r="G2" s="6"/>
      <c r="H2" s="6"/>
    </row>
    <row r="3" spans="2:8" ht="12.75">
      <c r="B3" s="16" t="s">
        <v>28</v>
      </c>
      <c r="C3" s="17"/>
      <c r="D3" s="18" t="s">
        <v>29</v>
      </c>
      <c r="E3" s="18"/>
      <c r="F3" s="18" t="s">
        <v>30</v>
      </c>
      <c r="H3" s="7"/>
    </row>
    <row r="4" spans="2:8" ht="12.75">
      <c r="B4" s="16" t="s">
        <v>31</v>
      </c>
      <c r="C4" s="17"/>
      <c r="D4" s="18">
        <v>1.5</v>
      </c>
      <c r="E4" s="18"/>
      <c r="F4" s="18">
        <v>0.5</v>
      </c>
      <c r="H4" s="6"/>
    </row>
    <row r="5" spans="2:8" ht="12.75">
      <c r="B5" s="16" t="s">
        <v>32</v>
      </c>
      <c r="C5" s="17"/>
      <c r="D5" s="18">
        <v>5</v>
      </c>
      <c r="E5" s="18"/>
      <c r="F5" s="18">
        <v>15</v>
      </c>
      <c r="H5" s="6"/>
    </row>
    <row r="6" spans="2:8" ht="12.75">
      <c r="B6" s="16" t="s">
        <v>33</v>
      </c>
      <c r="C6" s="17"/>
      <c r="D6" s="18">
        <v>0.075</v>
      </c>
      <c r="E6" s="18"/>
      <c r="F6" s="18">
        <v>0.075</v>
      </c>
      <c r="H6" s="6"/>
    </row>
    <row r="7" spans="4:8" ht="12.75">
      <c r="D7" s="5"/>
      <c r="E7" s="6"/>
      <c r="F7" s="6"/>
      <c r="G7" s="6"/>
      <c r="H7" s="6"/>
    </row>
    <row r="8" spans="3:8" ht="12.75">
      <c r="C8" s="5"/>
      <c r="D8" s="6"/>
      <c r="E8" s="6"/>
      <c r="F8" s="6"/>
      <c r="G8" s="6"/>
      <c r="H8" s="6"/>
    </row>
    <row r="9" spans="1:10" ht="12.75">
      <c r="A9" s="28" t="s">
        <v>34</v>
      </c>
      <c r="B9" s="28" t="s">
        <v>26</v>
      </c>
      <c r="C9" s="29" t="s">
        <v>25</v>
      </c>
      <c r="D9" s="14" t="s">
        <v>35</v>
      </c>
      <c r="E9" s="14" t="s">
        <v>36</v>
      </c>
      <c r="F9" s="14" t="s">
        <v>40</v>
      </c>
      <c r="G9" s="14" t="s">
        <v>41</v>
      </c>
      <c r="H9" s="14" t="s">
        <v>37</v>
      </c>
      <c r="I9" s="13" t="s">
        <v>38</v>
      </c>
      <c r="J9" s="15" t="s">
        <v>39</v>
      </c>
    </row>
    <row r="10" spans="1:8" ht="12.75">
      <c r="A10" s="24"/>
      <c r="B10" s="24"/>
      <c r="C10" s="30"/>
      <c r="D10" s="6"/>
      <c r="E10" s="6"/>
      <c r="F10" s="6"/>
      <c r="G10" s="6"/>
      <c r="H10" s="6"/>
    </row>
    <row r="11" spans="1:10" ht="12.75">
      <c r="A11" s="24">
        <v>1</v>
      </c>
      <c r="B11" s="24">
        <v>0.1</v>
      </c>
      <c r="C11" s="24">
        <v>12.4</v>
      </c>
      <c r="D11">
        <v>12.7</v>
      </c>
      <c r="E11">
        <f>$D$11-$C11</f>
        <v>0.29999999999999893</v>
      </c>
      <c r="F11">
        <f>$C11/$B11</f>
        <v>124</v>
      </c>
      <c r="G11">
        <f>$E11/$B11</f>
        <v>2.9999999999999893</v>
      </c>
      <c r="H11">
        <f>$C11/$E11</f>
        <v>41.333333333333485</v>
      </c>
      <c r="I11">
        <f>$C11*$B11</f>
        <v>1.2400000000000002</v>
      </c>
      <c r="J11">
        <f>$C11/$D$11</f>
        <v>0.9763779527559056</v>
      </c>
    </row>
    <row r="12" spans="1:10" ht="12.75">
      <c r="A12" s="24">
        <v>2</v>
      </c>
      <c r="B12" s="24">
        <v>0.2</v>
      </c>
      <c r="C12" s="24">
        <v>12.1</v>
      </c>
      <c r="E12">
        <f aca="true" t="shared" si="0" ref="E12:E32">$D$11-$C12</f>
        <v>0.5999999999999996</v>
      </c>
      <c r="F12">
        <f aca="true" t="shared" si="1" ref="F12:F32">$C12/$B12</f>
        <v>60.49999999999999</v>
      </c>
      <c r="G12">
        <f aca="true" t="shared" si="2" ref="G12:G32">$E12/$B12</f>
        <v>2.9999999999999982</v>
      </c>
      <c r="H12">
        <f aca="true" t="shared" si="3" ref="H12:H32">$C12/$E12</f>
        <v>20.16666666666668</v>
      </c>
      <c r="I12">
        <f aca="true" t="shared" si="4" ref="I12:I32">$C12*$B12</f>
        <v>2.42</v>
      </c>
      <c r="J12">
        <f aca="true" t="shared" si="5" ref="J12:J32">$C12/$D$11</f>
        <v>0.952755905511811</v>
      </c>
    </row>
    <row r="13" spans="1:10" ht="12.75">
      <c r="A13" s="24">
        <v>3</v>
      </c>
      <c r="B13" s="24">
        <v>0.3</v>
      </c>
      <c r="C13" s="24">
        <v>11.7</v>
      </c>
      <c r="E13">
        <f t="shared" si="0"/>
        <v>1</v>
      </c>
      <c r="F13">
        <f t="shared" si="1"/>
        <v>39</v>
      </c>
      <c r="G13">
        <f t="shared" si="2"/>
        <v>3.3333333333333335</v>
      </c>
      <c r="H13">
        <f t="shared" si="3"/>
        <v>11.7</v>
      </c>
      <c r="I13">
        <f t="shared" si="4"/>
        <v>3.51</v>
      </c>
      <c r="J13">
        <f t="shared" si="5"/>
        <v>0.9212598425196851</v>
      </c>
    </row>
    <row r="14" spans="1:10" ht="12.75">
      <c r="A14" s="24">
        <v>4</v>
      </c>
      <c r="B14" s="24">
        <v>0.4</v>
      </c>
      <c r="C14" s="24">
        <v>11.4</v>
      </c>
      <c r="E14">
        <f t="shared" si="0"/>
        <v>1.299999999999999</v>
      </c>
      <c r="F14">
        <f t="shared" si="1"/>
        <v>28.5</v>
      </c>
      <c r="G14">
        <f t="shared" si="2"/>
        <v>3.2499999999999973</v>
      </c>
      <c r="H14">
        <f t="shared" si="3"/>
        <v>8.769230769230777</v>
      </c>
      <c r="I14">
        <f t="shared" si="4"/>
        <v>4.5600000000000005</v>
      </c>
      <c r="J14">
        <f t="shared" si="5"/>
        <v>0.8976377952755906</v>
      </c>
    </row>
    <row r="15" spans="1:10" ht="12.75">
      <c r="A15" s="24">
        <v>5</v>
      </c>
      <c r="B15" s="24">
        <v>0.5</v>
      </c>
      <c r="C15" s="24">
        <v>11.1</v>
      </c>
      <c r="E15">
        <f t="shared" si="0"/>
        <v>1.5999999999999996</v>
      </c>
      <c r="F15">
        <f t="shared" si="1"/>
        <v>22.2</v>
      </c>
      <c r="G15">
        <f t="shared" si="2"/>
        <v>3.1999999999999993</v>
      </c>
      <c r="H15">
        <f t="shared" si="3"/>
        <v>6.937500000000001</v>
      </c>
      <c r="I15">
        <f t="shared" si="4"/>
        <v>5.55</v>
      </c>
      <c r="J15">
        <f t="shared" si="5"/>
        <v>0.8740157480314961</v>
      </c>
    </row>
    <row r="16" spans="1:10" ht="12.75">
      <c r="A16" s="24">
        <v>6</v>
      </c>
      <c r="B16" s="24">
        <v>0.6</v>
      </c>
      <c r="C16" s="24">
        <v>10.8</v>
      </c>
      <c r="E16">
        <f t="shared" si="0"/>
        <v>1.8999999999999986</v>
      </c>
      <c r="F16">
        <f t="shared" si="1"/>
        <v>18.000000000000004</v>
      </c>
      <c r="G16">
        <f t="shared" si="2"/>
        <v>3.1666666666666643</v>
      </c>
      <c r="H16">
        <f t="shared" si="3"/>
        <v>5.684210526315794</v>
      </c>
      <c r="I16">
        <f t="shared" si="4"/>
        <v>6.48</v>
      </c>
      <c r="J16">
        <f t="shared" si="5"/>
        <v>0.8503937007874017</v>
      </c>
    </row>
    <row r="17" spans="1:10" ht="12.75">
      <c r="A17" s="24">
        <v>7</v>
      </c>
      <c r="B17" s="24">
        <v>0.7</v>
      </c>
      <c r="C17" s="24">
        <v>10.5</v>
      </c>
      <c r="E17">
        <f t="shared" si="0"/>
        <v>2.1999999999999993</v>
      </c>
      <c r="F17">
        <f t="shared" si="1"/>
        <v>15.000000000000002</v>
      </c>
      <c r="G17">
        <f t="shared" si="2"/>
        <v>3.142857142857142</v>
      </c>
      <c r="H17">
        <f t="shared" si="3"/>
        <v>4.772727272727274</v>
      </c>
      <c r="I17">
        <f t="shared" si="4"/>
        <v>7.35</v>
      </c>
      <c r="J17">
        <f t="shared" si="5"/>
        <v>0.8267716535433072</v>
      </c>
    </row>
    <row r="18" spans="1:10" ht="12.75">
      <c r="A18" s="24">
        <v>8</v>
      </c>
      <c r="B18" s="24">
        <v>0.8</v>
      </c>
      <c r="C18" s="24">
        <v>10.2</v>
      </c>
      <c r="E18">
        <f t="shared" si="0"/>
        <v>2.5</v>
      </c>
      <c r="F18">
        <f t="shared" si="1"/>
        <v>12.749999999999998</v>
      </c>
      <c r="G18">
        <f t="shared" si="2"/>
        <v>3.125</v>
      </c>
      <c r="H18">
        <f t="shared" si="3"/>
        <v>4.08</v>
      </c>
      <c r="I18">
        <f t="shared" si="4"/>
        <v>8.16</v>
      </c>
      <c r="J18">
        <f t="shared" si="5"/>
        <v>0.8031496062992126</v>
      </c>
    </row>
    <row r="19" spans="1:10" ht="12.75">
      <c r="A19" s="24">
        <v>9</v>
      </c>
      <c r="B19" s="24">
        <v>0.9</v>
      </c>
      <c r="C19" s="24">
        <v>9.8</v>
      </c>
      <c r="E19">
        <f t="shared" si="0"/>
        <v>2.8999999999999986</v>
      </c>
      <c r="F19">
        <f t="shared" si="1"/>
        <v>10.88888888888889</v>
      </c>
      <c r="G19">
        <f t="shared" si="2"/>
        <v>3.2222222222222205</v>
      </c>
      <c r="H19">
        <f t="shared" si="3"/>
        <v>3.379310344827588</v>
      </c>
      <c r="I19">
        <f t="shared" si="4"/>
        <v>8.82</v>
      </c>
      <c r="J19">
        <f t="shared" si="5"/>
        <v>0.7716535433070867</v>
      </c>
    </row>
    <row r="20" spans="1:10" ht="12.75">
      <c r="A20" s="24">
        <v>10</v>
      </c>
      <c r="B20" s="24">
        <v>1</v>
      </c>
      <c r="C20" s="24">
        <v>9.4</v>
      </c>
      <c r="E20">
        <f t="shared" si="0"/>
        <v>3.299999999999999</v>
      </c>
      <c r="F20">
        <f t="shared" si="1"/>
        <v>9.4</v>
      </c>
      <c r="G20">
        <f t="shared" si="2"/>
        <v>3.299999999999999</v>
      </c>
      <c r="H20">
        <f t="shared" si="3"/>
        <v>2.8484848484848495</v>
      </c>
      <c r="I20">
        <f t="shared" si="4"/>
        <v>9.4</v>
      </c>
      <c r="J20">
        <f t="shared" si="5"/>
        <v>0.7401574803149606</v>
      </c>
    </row>
    <row r="21" spans="1:10" ht="12.75">
      <c r="A21" s="24">
        <v>11</v>
      </c>
      <c r="B21" s="24">
        <v>1.1</v>
      </c>
      <c r="C21" s="24">
        <v>9.1</v>
      </c>
      <c r="E21">
        <f t="shared" si="0"/>
        <v>3.5999999999999996</v>
      </c>
      <c r="F21">
        <f t="shared" si="1"/>
        <v>8.272727272727272</v>
      </c>
      <c r="G21">
        <f t="shared" si="2"/>
        <v>3.272727272727272</v>
      </c>
      <c r="H21">
        <f t="shared" si="3"/>
        <v>2.527777777777778</v>
      </c>
      <c r="I21">
        <f t="shared" si="4"/>
        <v>10.01</v>
      </c>
      <c r="J21">
        <f t="shared" si="5"/>
        <v>0.7165354330708662</v>
      </c>
    </row>
    <row r="22" spans="1:10" ht="12.75">
      <c r="A22" s="24">
        <v>12</v>
      </c>
      <c r="B22" s="24">
        <v>1.2</v>
      </c>
      <c r="C22" s="24">
        <v>8.9</v>
      </c>
      <c r="E22">
        <f t="shared" si="0"/>
        <v>3.799999999999999</v>
      </c>
      <c r="F22">
        <f t="shared" si="1"/>
        <v>7.416666666666667</v>
      </c>
      <c r="G22">
        <f t="shared" si="2"/>
        <v>3.166666666666666</v>
      </c>
      <c r="H22">
        <f t="shared" si="3"/>
        <v>2.3421052631578956</v>
      </c>
      <c r="I22">
        <f t="shared" si="4"/>
        <v>10.68</v>
      </c>
      <c r="J22">
        <f t="shared" si="5"/>
        <v>0.7007874015748032</v>
      </c>
    </row>
    <row r="23" spans="1:10" ht="12.75">
      <c r="A23" s="24">
        <v>13</v>
      </c>
      <c r="B23" s="24">
        <v>1.3</v>
      </c>
      <c r="C23" s="24">
        <v>8.5</v>
      </c>
      <c r="E23">
        <f t="shared" si="0"/>
        <v>4.199999999999999</v>
      </c>
      <c r="F23">
        <f t="shared" si="1"/>
        <v>6.538461538461538</v>
      </c>
      <c r="G23">
        <f t="shared" si="2"/>
        <v>3.23076923076923</v>
      </c>
      <c r="H23">
        <f t="shared" si="3"/>
        <v>2.023809523809524</v>
      </c>
      <c r="I23">
        <f t="shared" si="4"/>
        <v>11.05</v>
      </c>
      <c r="J23">
        <f t="shared" si="5"/>
        <v>0.6692913385826772</v>
      </c>
    </row>
    <row r="24" spans="1:10" ht="12.75">
      <c r="A24" s="24">
        <v>14</v>
      </c>
      <c r="B24" s="24">
        <v>1.4</v>
      </c>
      <c r="C24" s="24">
        <v>8</v>
      </c>
      <c r="E24">
        <f t="shared" si="0"/>
        <v>4.699999999999999</v>
      </c>
      <c r="F24">
        <f t="shared" si="1"/>
        <v>5.714285714285714</v>
      </c>
      <c r="G24">
        <f t="shared" si="2"/>
        <v>3.3571428571428568</v>
      </c>
      <c r="H24">
        <f t="shared" si="3"/>
        <v>1.7021276595744683</v>
      </c>
      <c r="I24">
        <f t="shared" si="4"/>
        <v>11.2</v>
      </c>
      <c r="J24">
        <f t="shared" si="5"/>
        <v>0.6299212598425197</v>
      </c>
    </row>
    <row r="25" spans="1:10" ht="12.75">
      <c r="A25" s="24">
        <v>15</v>
      </c>
      <c r="B25" s="24">
        <v>1.5</v>
      </c>
      <c r="C25" s="24">
        <v>7.7</v>
      </c>
      <c r="E25">
        <f t="shared" si="0"/>
        <v>4.999999999999999</v>
      </c>
      <c r="F25">
        <f t="shared" si="1"/>
        <v>5.133333333333334</v>
      </c>
      <c r="G25">
        <f t="shared" si="2"/>
        <v>3.3333333333333326</v>
      </c>
      <c r="H25">
        <f t="shared" si="3"/>
        <v>1.5400000000000003</v>
      </c>
      <c r="I25">
        <f t="shared" si="4"/>
        <v>11.55</v>
      </c>
      <c r="J25">
        <f t="shared" si="5"/>
        <v>0.6062992125984252</v>
      </c>
    </row>
    <row r="26" spans="1:10" ht="12.75">
      <c r="A26" s="24">
        <v>16</v>
      </c>
      <c r="B26" s="24">
        <v>1.6</v>
      </c>
      <c r="C26" s="24">
        <v>7.5</v>
      </c>
      <c r="E26">
        <f t="shared" si="0"/>
        <v>5.199999999999999</v>
      </c>
      <c r="F26">
        <f t="shared" si="1"/>
        <v>4.6875</v>
      </c>
      <c r="G26">
        <f t="shared" si="2"/>
        <v>3.2499999999999996</v>
      </c>
      <c r="H26">
        <f t="shared" si="3"/>
        <v>1.4423076923076925</v>
      </c>
      <c r="I26">
        <f t="shared" si="4"/>
        <v>12</v>
      </c>
      <c r="J26">
        <f t="shared" si="5"/>
        <v>0.5905511811023623</v>
      </c>
    </row>
    <row r="27" spans="1:10" ht="12.75">
      <c r="A27" s="24">
        <v>17</v>
      </c>
      <c r="B27" s="24">
        <v>1.7</v>
      </c>
      <c r="C27" s="24">
        <v>7.1</v>
      </c>
      <c r="E27">
        <f t="shared" si="0"/>
        <v>5.6</v>
      </c>
      <c r="F27">
        <f t="shared" si="1"/>
        <v>4.176470588235294</v>
      </c>
      <c r="G27">
        <f t="shared" si="2"/>
        <v>3.2941176470588234</v>
      </c>
      <c r="H27">
        <f t="shared" si="3"/>
        <v>1.2678571428571428</v>
      </c>
      <c r="I27">
        <f t="shared" si="4"/>
        <v>12.069999999999999</v>
      </c>
      <c r="J27">
        <f t="shared" si="5"/>
        <v>0.5590551181102362</v>
      </c>
    </row>
    <row r="28" spans="1:10" ht="12.75">
      <c r="A28" s="24">
        <v>18</v>
      </c>
      <c r="B28" s="24">
        <v>1.8</v>
      </c>
      <c r="C28" s="24">
        <v>6.7</v>
      </c>
      <c r="E28">
        <f t="shared" si="0"/>
        <v>5.999999999999999</v>
      </c>
      <c r="F28">
        <f t="shared" si="1"/>
        <v>3.7222222222222223</v>
      </c>
      <c r="G28">
        <f t="shared" si="2"/>
        <v>3.3333333333333326</v>
      </c>
      <c r="H28">
        <f t="shared" si="3"/>
        <v>1.116666666666667</v>
      </c>
      <c r="I28">
        <f t="shared" si="4"/>
        <v>12.06</v>
      </c>
      <c r="J28">
        <f t="shared" si="5"/>
        <v>0.5275590551181103</v>
      </c>
    </row>
    <row r="29" spans="1:10" ht="12.75">
      <c r="A29" s="24">
        <v>19</v>
      </c>
      <c r="B29" s="24">
        <v>1.9</v>
      </c>
      <c r="C29" s="24">
        <v>6.3</v>
      </c>
      <c r="E29">
        <f t="shared" si="0"/>
        <v>6.3999999999999995</v>
      </c>
      <c r="F29">
        <f t="shared" si="1"/>
        <v>3.3157894736842106</v>
      </c>
      <c r="G29">
        <f t="shared" si="2"/>
        <v>3.3684210526315788</v>
      </c>
      <c r="H29">
        <f t="shared" si="3"/>
        <v>0.984375</v>
      </c>
      <c r="I29">
        <f t="shared" si="4"/>
        <v>11.969999999999999</v>
      </c>
      <c r="J29">
        <f t="shared" si="5"/>
        <v>0.49606299212598426</v>
      </c>
    </row>
    <row r="30" spans="1:10" ht="12.75">
      <c r="A30" s="24">
        <v>20</v>
      </c>
      <c r="B30" s="24">
        <v>2</v>
      </c>
      <c r="C30" s="24">
        <v>6</v>
      </c>
      <c r="E30">
        <f t="shared" si="0"/>
        <v>6.699999999999999</v>
      </c>
      <c r="F30">
        <f t="shared" si="1"/>
        <v>3</v>
      </c>
      <c r="G30">
        <f t="shared" si="2"/>
        <v>3.3499999999999996</v>
      </c>
      <c r="H30">
        <f t="shared" si="3"/>
        <v>0.8955223880597016</v>
      </c>
      <c r="I30">
        <f t="shared" si="4"/>
        <v>12</v>
      </c>
      <c r="J30">
        <f t="shared" si="5"/>
        <v>0.4724409448818898</v>
      </c>
    </row>
    <row r="31" spans="1:10" ht="12.75">
      <c r="A31" s="24">
        <v>21</v>
      </c>
      <c r="B31" s="24">
        <v>2.1</v>
      </c>
      <c r="C31" s="24">
        <v>5.5</v>
      </c>
      <c r="E31">
        <f t="shared" si="0"/>
        <v>7.199999999999999</v>
      </c>
      <c r="F31">
        <f t="shared" si="1"/>
        <v>2.619047619047619</v>
      </c>
      <c r="G31">
        <f t="shared" si="2"/>
        <v>3.428571428571428</v>
      </c>
      <c r="H31">
        <f t="shared" si="3"/>
        <v>0.763888888888889</v>
      </c>
      <c r="I31">
        <f t="shared" si="4"/>
        <v>11.55</v>
      </c>
      <c r="J31">
        <f t="shared" si="5"/>
        <v>0.4330708661417323</v>
      </c>
    </row>
    <row r="32" spans="1:10" ht="12.75">
      <c r="A32" s="24">
        <v>22</v>
      </c>
      <c r="B32" s="24">
        <v>2.2</v>
      </c>
      <c r="C32" s="24">
        <v>5</v>
      </c>
      <c r="E32">
        <f t="shared" si="0"/>
        <v>7.699999999999999</v>
      </c>
      <c r="F32">
        <f t="shared" si="1"/>
        <v>2.2727272727272725</v>
      </c>
      <c r="G32">
        <f t="shared" si="2"/>
        <v>3.4999999999999996</v>
      </c>
      <c r="H32">
        <f t="shared" si="3"/>
        <v>0.6493506493506495</v>
      </c>
      <c r="I32">
        <f t="shared" si="4"/>
        <v>11</v>
      </c>
      <c r="J32">
        <f t="shared" si="5"/>
        <v>0.3937007874015748</v>
      </c>
    </row>
    <row r="63" spans="2:4" ht="12.75">
      <c r="B63" t="s">
        <v>26</v>
      </c>
      <c r="C63" t="s">
        <v>38</v>
      </c>
      <c r="D63" s="8" t="s">
        <v>39</v>
      </c>
    </row>
    <row r="65" spans="2:4" ht="12.75">
      <c r="B65">
        <v>0.1</v>
      </c>
      <c r="C65">
        <f>$C11*$B11</f>
        <v>1.2400000000000002</v>
      </c>
      <c r="D65">
        <f>$C65/$D$11</f>
        <v>0.09763779527559058</v>
      </c>
    </row>
    <row r="66" spans="2:4" ht="12.75">
      <c r="B66">
        <v>0.2</v>
      </c>
      <c r="C66">
        <f aca="true" t="shared" si="6" ref="C66:C86">$C12*$B12</f>
        <v>2.42</v>
      </c>
      <c r="D66">
        <f aca="true" t="shared" si="7" ref="D66:D86">$C66/$D$11</f>
        <v>0.19055118110236222</v>
      </c>
    </row>
    <row r="67" spans="2:4" ht="12.75">
      <c r="B67">
        <v>0.3</v>
      </c>
      <c r="C67">
        <f t="shared" si="6"/>
        <v>3.51</v>
      </c>
      <c r="D67">
        <f t="shared" si="7"/>
        <v>0.2763779527559055</v>
      </c>
    </row>
    <row r="68" spans="2:4" ht="12.75">
      <c r="B68">
        <v>0.4</v>
      </c>
      <c r="C68">
        <f t="shared" si="6"/>
        <v>4.5600000000000005</v>
      </c>
      <c r="D68">
        <f t="shared" si="7"/>
        <v>0.35905511811023627</v>
      </c>
    </row>
    <row r="69" spans="2:4" ht="12.75">
      <c r="B69">
        <v>0.5</v>
      </c>
      <c r="C69">
        <f t="shared" si="6"/>
        <v>5.55</v>
      </c>
      <c r="D69">
        <f t="shared" si="7"/>
        <v>0.43700787401574803</v>
      </c>
    </row>
    <row r="70" spans="2:4" ht="12.75">
      <c r="B70">
        <v>0.6</v>
      </c>
      <c r="C70">
        <f t="shared" si="6"/>
        <v>6.48</v>
      </c>
      <c r="D70">
        <f t="shared" si="7"/>
        <v>0.510236220472441</v>
      </c>
    </row>
    <row r="71" spans="2:4" ht="12.75">
      <c r="B71">
        <v>0.7</v>
      </c>
      <c r="C71">
        <f t="shared" si="6"/>
        <v>7.35</v>
      </c>
      <c r="D71">
        <f t="shared" si="7"/>
        <v>0.5787401574803149</v>
      </c>
    </row>
    <row r="72" spans="2:4" ht="12.75">
      <c r="B72">
        <v>0.8</v>
      </c>
      <c r="C72">
        <f t="shared" si="6"/>
        <v>8.16</v>
      </c>
      <c r="D72">
        <f t="shared" si="7"/>
        <v>0.6425196850393702</v>
      </c>
    </row>
    <row r="73" spans="2:4" ht="12.75">
      <c r="B73">
        <v>0.9</v>
      </c>
      <c r="C73">
        <f t="shared" si="6"/>
        <v>8.82</v>
      </c>
      <c r="D73">
        <f t="shared" si="7"/>
        <v>0.694488188976378</v>
      </c>
    </row>
    <row r="74" spans="2:4" ht="12.75">
      <c r="B74">
        <v>1</v>
      </c>
      <c r="C74">
        <f t="shared" si="6"/>
        <v>9.4</v>
      </c>
      <c r="D74">
        <f t="shared" si="7"/>
        <v>0.7401574803149606</v>
      </c>
    </row>
    <row r="75" spans="2:4" ht="12.75">
      <c r="B75">
        <v>1.1</v>
      </c>
      <c r="C75">
        <f t="shared" si="6"/>
        <v>10.01</v>
      </c>
      <c r="D75">
        <f t="shared" si="7"/>
        <v>0.7881889763779528</v>
      </c>
    </row>
    <row r="76" spans="2:4" ht="12.75">
      <c r="B76">
        <v>1.2</v>
      </c>
      <c r="C76">
        <f t="shared" si="6"/>
        <v>10.68</v>
      </c>
      <c r="D76">
        <f t="shared" si="7"/>
        <v>0.8409448818897638</v>
      </c>
    </row>
    <row r="77" spans="2:4" ht="12.75">
      <c r="B77">
        <v>1.3</v>
      </c>
      <c r="C77">
        <f t="shared" si="6"/>
        <v>11.05</v>
      </c>
      <c r="D77">
        <f t="shared" si="7"/>
        <v>0.8700787401574804</v>
      </c>
    </row>
    <row r="78" spans="2:4" ht="12.75">
      <c r="B78">
        <v>1.4</v>
      </c>
      <c r="C78">
        <f t="shared" si="6"/>
        <v>11.2</v>
      </c>
      <c r="D78">
        <f t="shared" si="7"/>
        <v>0.8818897637795275</v>
      </c>
    </row>
    <row r="79" spans="2:4" ht="12.75">
      <c r="B79">
        <v>1.5</v>
      </c>
      <c r="C79">
        <f t="shared" si="6"/>
        <v>11.55</v>
      </c>
      <c r="D79">
        <f t="shared" si="7"/>
        <v>0.909448818897638</v>
      </c>
    </row>
    <row r="80" spans="2:4" ht="12.75">
      <c r="B80">
        <v>1.6</v>
      </c>
      <c r="C80">
        <f t="shared" si="6"/>
        <v>12</v>
      </c>
      <c r="D80">
        <f t="shared" si="7"/>
        <v>0.9448818897637796</v>
      </c>
    </row>
    <row r="81" spans="2:4" ht="12.75">
      <c r="B81">
        <v>1.7</v>
      </c>
      <c r="C81">
        <f t="shared" si="6"/>
        <v>12.069999999999999</v>
      </c>
      <c r="D81">
        <f t="shared" si="7"/>
        <v>0.9503937007874015</v>
      </c>
    </row>
    <row r="82" spans="2:4" ht="12.75">
      <c r="B82">
        <v>1.8</v>
      </c>
      <c r="C82">
        <f t="shared" si="6"/>
        <v>12.06</v>
      </c>
      <c r="D82">
        <f t="shared" si="7"/>
        <v>0.9496062992125985</v>
      </c>
    </row>
    <row r="83" spans="2:4" ht="12.75">
      <c r="B83">
        <v>1.9</v>
      </c>
      <c r="C83">
        <f t="shared" si="6"/>
        <v>11.969999999999999</v>
      </c>
      <c r="D83">
        <f t="shared" si="7"/>
        <v>0.94251968503937</v>
      </c>
    </row>
    <row r="84" spans="2:4" ht="12.75">
      <c r="B84">
        <v>2</v>
      </c>
      <c r="C84">
        <f t="shared" si="6"/>
        <v>12</v>
      </c>
      <c r="D84">
        <f t="shared" si="7"/>
        <v>0.9448818897637796</v>
      </c>
    </row>
    <row r="85" spans="2:4" ht="12.75">
      <c r="B85">
        <v>2.1</v>
      </c>
      <c r="C85">
        <f t="shared" si="6"/>
        <v>11.55</v>
      </c>
      <c r="D85">
        <f t="shared" si="7"/>
        <v>0.909448818897638</v>
      </c>
    </row>
    <row r="86" spans="2:4" ht="12.75">
      <c r="B86">
        <v>2.2</v>
      </c>
      <c r="C86">
        <f t="shared" si="6"/>
        <v>11</v>
      </c>
      <c r="D86">
        <f t="shared" si="7"/>
        <v>0.8661417322834646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EPMÜ Füüsika Instituut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EPMÜ Füüsika Instituut</dc:creator>
  <cp:keywords/>
  <dc:description/>
  <cp:lastModifiedBy>EPMÜ Füüsika Instituut</cp:lastModifiedBy>
  <dcterms:created xsi:type="dcterms:W3CDTF">2000-12-01T10:21:24Z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